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V-Kaloot\Desktop\"/>
    </mc:Choice>
  </mc:AlternateContent>
  <xr:revisionPtr revIDLastSave="0" documentId="8_{8D897914-A198-4D0C-B904-F680E13C05D2}" xr6:coauthVersionLast="31" xr6:coauthVersionMax="31" xr10:uidLastSave="{00000000-0000-0000-0000-000000000000}"/>
  <bookViews>
    <workbookView xWindow="0" yWindow="0" windowWidth="14400" windowHeight="9990" firstSheet="1" activeTab="2" xr2:uid="{00000000-000D-0000-FFFF-FFFF00000000}"/>
  </bookViews>
  <sheets>
    <sheet name="Instructions" sheetId="4" r:id="rId1"/>
    <sheet name="Weight Elements" sheetId="5" r:id="rId2"/>
    <sheet name="Summary" sheetId="3" r:id="rId3"/>
    <sheet name="MASTERS Tech Routines" sheetId="1" r:id="rId4"/>
    <sheet name="Masters Free Routines" sheetId="2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H190" i="1"/>
  <c r="N190" i="1"/>
  <c r="O190" i="1" s="1"/>
  <c r="O195" i="1" s="1"/>
  <c r="D189" i="1" s="1"/>
  <c r="E18" i="3" s="1"/>
  <c r="H191" i="1"/>
  <c r="N191" i="1"/>
  <c r="H192" i="1"/>
  <c r="N192" i="1"/>
  <c r="H193" i="1"/>
  <c r="N193" i="1"/>
  <c r="H194" i="1"/>
  <c r="N194" i="1"/>
  <c r="N189" i="1"/>
  <c r="N188" i="1"/>
  <c r="T188" i="1"/>
  <c r="T189" i="1"/>
  <c r="T190" i="1"/>
  <c r="T191" i="1"/>
  <c r="H177" i="1"/>
  <c r="N177" i="1" s="1"/>
  <c r="H178" i="1"/>
  <c r="N178" i="1" s="1"/>
  <c r="H179" i="1"/>
  <c r="N179" i="1" s="1"/>
  <c r="H180" i="1"/>
  <c r="N180" i="1" s="1"/>
  <c r="H181" i="1"/>
  <c r="N181" i="1" s="1"/>
  <c r="N176" i="1"/>
  <c r="N175" i="1"/>
  <c r="T175" i="1"/>
  <c r="T176" i="1"/>
  <c r="T177" i="1"/>
  <c r="T178" i="1"/>
  <c r="H164" i="1"/>
  <c r="N164" i="1"/>
  <c r="O164" i="1" s="1"/>
  <c r="O169" i="1" s="1"/>
  <c r="D163" i="1" s="1"/>
  <c r="E16" i="3" s="1"/>
  <c r="H165" i="1"/>
  <c r="N165" i="1"/>
  <c r="H166" i="1"/>
  <c r="N166" i="1"/>
  <c r="H167" i="1"/>
  <c r="N167" i="1"/>
  <c r="H168" i="1"/>
  <c r="N168" i="1"/>
  <c r="N163" i="1"/>
  <c r="N162" i="1"/>
  <c r="T162" i="1"/>
  <c r="T163" i="1"/>
  <c r="T164" i="1"/>
  <c r="T165" i="1"/>
  <c r="H151" i="1"/>
  <c r="N151" i="1" s="1"/>
  <c r="H152" i="1"/>
  <c r="N152" i="1" s="1"/>
  <c r="H153" i="1"/>
  <c r="N153" i="1" s="1"/>
  <c r="H154" i="1"/>
  <c r="N154" i="1" s="1"/>
  <c r="H155" i="1"/>
  <c r="N155" i="1" s="1"/>
  <c r="N150" i="1"/>
  <c r="N149" i="1"/>
  <c r="T149" i="1"/>
  <c r="T150" i="1"/>
  <c r="T151" i="1"/>
  <c r="T152" i="1"/>
  <c r="H138" i="1"/>
  <c r="N138" i="1"/>
  <c r="O138" i="1" s="1"/>
  <c r="O143" i="1" s="1"/>
  <c r="D137" i="1" s="1"/>
  <c r="E14" i="3" s="1"/>
  <c r="H139" i="1"/>
  <c r="N139" i="1"/>
  <c r="H140" i="1"/>
  <c r="N140" i="1"/>
  <c r="H141" i="1"/>
  <c r="N141" i="1"/>
  <c r="H142" i="1"/>
  <c r="N142" i="1"/>
  <c r="N137" i="1"/>
  <c r="N136" i="1"/>
  <c r="T136" i="1"/>
  <c r="T137" i="1"/>
  <c r="T138" i="1"/>
  <c r="T139" i="1"/>
  <c r="H125" i="1"/>
  <c r="N125" i="1" s="1"/>
  <c r="H126" i="1"/>
  <c r="N126" i="1" s="1"/>
  <c r="H127" i="1"/>
  <c r="N127" i="1" s="1"/>
  <c r="H128" i="1"/>
  <c r="N128" i="1" s="1"/>
  <c r="H129" i="1"/>
  <c r="N129" i="1" s="1"/>
  <c r="N124" i="1"/>
  <c r="N123" i="1"/>
  <c r="T123" i="1"/>
  <c r="T124" i="1"/>
  <c r="T125" i="1"/>
  <c r="T126" i="1"/>
  <c r="H112" i="1"/>
  <c r="N112" i="1"/>
  <c r="O112" i="1" s="1"/>
  <c r="O117" i="1" s="1"/>
  <c r="D111" i="1" s="1"/>
  <c r="E12" i="3" s="1"/>
  <c r="H113" i="1"/>
  <c r="N113" i="1"/>
  <c r="H114" i="1"/>
  <c r="N114" i="1"/>
  <c r="H115" i="1"/>
  <c r="N115" i="1"/>
  <c r="H116" i="1"/>
  <c r="N116" i="1"/>
  <c r="N111" i="1"/>
  <c r="N110" i="1"/>
  <c r="T110" i="1"/>
  <c r="T111" i="1"/>
  <c r="T112" i="1"/>
  <c r="T113" i="1"/>
  <c r="H99" i="1"/>
  <c r="N99" i="1" s="1"/>
  <c r="H100" i="1"/>
  <c r="N100" i="1" s="1"/>
  <c r="H101" i="1"/>
  <c r="N101" i="1" s="1"/>
  <c r="H102" i="1"/>
  <c r="N102" i="1" s="1"/>
  <c r="H103" i="1"/>
  <c r="N103" i="1" s="1"/>
  <c r="N98" i="1"/>
  <c r="N97" i="1"/>
  <c r="T97" i="1"/>
  <c r="T98" i="1"/>
  <c r="T99" i="1"/>
  <c r="T100" i="1"/>
  <c r="H86" i="1"/>
  <c r="N86" i="1"/>
  <c r="O86" i="1" s="1"/>
  <c r="O91" i="1" s="1"/>
  <c r="D85" i="1" s="1"/>
  <c r="E10" i="3" s="1"/>
  <c r="H87" i="1"/>
  <c r="N87" i="1"/>
  <c r="H88" i="1"/>
  <c r="N88" i="1"/>
  <c r="H89" i="1"/>
  <c r="N89" i="1"/>
  <c r="H90" i="1"/>
  <c r="N90" i="1"/>
  <c r="N85" i="1"/>
  <c r="N84" i="1"/>
  <c r="T84" i="1"/>
  <c r="T85" i="1"/>
  <c r="T86" i="1"/>
  <c r="T87" i="1"/>
  <c r="H73" i="1"/>
  <c r="N73" i="1" s="1"/>
  <c r="H74" i="1"/>
  <c r="N74" i="1" s="1"/>
  <c r="H75" i="1"/>
  <c r="N75" i="1" s="1"/>
  <c r="H76" i="1"/>
  <c r="N76" i="1" s="1"/>
  <c r="H77" i="1"/>
  <c r="N77" i="1" s="1"/>
  <c r="N72" i="1"/>
  <c r="N71" i="1"/>
  <c r="T71" i="1"/>
  <c r="T72" i="1"/>
  <c r="T73" i="1"/>
  <c r="T74" i="1"/>
  <c r="H60" i="1"/>
  <c r="N60" i="1"/>
  <c r="O60" i="1" s="1"/>
  <c r="O65" i="1" s="1"/>
  <c r="D59" i="1" s="1"/>
  <c r="E8" i="3" s="1"/>
  <c r="H61" i="1"/>
  <c r="N61" i="1"/>
  <c r="H62" i="1"/>
  <c r="N62" i="1"/>
  <c r="H63" i="1"/>
  <c r="N63" i="1"/>
  <c r="H64" i="1"/>
  <c r="N64" i="1"/>
  <c r="N59" i="1"/>
  <c r="N58" i="1"/>
  <c r="T58" i="1"/>
  <c r="T59" i="1"/>
  <c r="T60" i="1"/>
  <c r="T61" i="1"/>
  <c r="H47" i="1"/>
  <c r="N47" i="1" s="1"/>
  <c r="H48" i="1"/>
  <c r="N48" i="1" s="1"/>
  <c r="H49" i="1"/>
  <c r="N49" i="1" s="1"/>
  <c r="H50" i="1"/>
  <c r="N50" i="1" s="1"/>
  <c r="H51" i="1"/>
  <c r="N51" i="1" s="1"/>
  <c r="N46" i="1"/>
  <c r="N45" i="1"/>
  <c r="T45" i="1"/>
  <c r="T46" i="1"/>
  <c r="T47" i="1"/>
  <c r="T48" i="1"/>
  <c r="H34" i="1"/>
  <c r="N34" i="1"/>
  <c r="O34" i="1" s="1"/>
  <c r="O39" i="1" s="1"/>
  <c r="D33" i="1" s="1"/>
  <c r="E6" i="3" s="1"/>
  <c r="H35" i="1"/>
  <c r="N35" i="1"/>
  <c r="H36" i="1"/>
  <c r="N36" i="1"/>
  <c r="H37" i="1"/>
  <c r="N37" i="1"/>
  <c r="H38" i="1"/>
  <c r="N38" i="1"/>
  <c r="N33" i="1"/>
  <c r="N32" i="1"/>
  <c r="T32" i="1"/>
  <c r="T33" i="1"/>
  <c r="T34" i="1"/>
  <c r="T35" i="1"/>
  <c r="H21" i="1"/>
  <c r="N21" i="1" s="1"/>
  <c r="H22" i="1"/>
  <c r="N22" i="1" s="1"/>
  <c r="H23" i="1"/>
  <c r="N23" i="1" s="1"/>
  <c r="H24" i="1"/>
  <c r="N24" i="1" s="1"/>
  <c r="H25" i="1"/>
  <c r="N25" i="1" s="1"/>
  <c r="N20" i="1"/>
  <c r="N19" i="1"/>
  <c r="T19" i="1"/>
  <c r="T20" i="1"/>
  <c r="T21" i="1"/>
  <c r="T22" i="1"/>
  <c r="H8" i="1"/>
  <c r="N8" i="1"/>
  <c r="O8" i="1" s="1"/>
  <c r="O13" i="1" s="1"/>
  <c r="D7" i="1" s="1"/>
  <c r="E4" i="3" s="1"/>
  <c r="H9" i="1"/>
  <c r="N9" i="1"/>
  <c r="H10" i="1"/>
  <c r="N10" i="1"/>
  <c r="H11" i="1"/>
  <c r="N11" i="1"/>
  <c r="H12" i="1"/>
  <c r="N12" i="1"/>
  <c r="N7" i="1"/>
  <c r="N6" i="1"/>
  <c r="T6" i="1"/>
  <c r="T7" i="1"/>
  <c r="T8" i="1"/>
  <c r="T9" i="1"/>
  <c r="G194" i="1"/>
  <c r="G193" i="1"/>
  <c r="G192" i="1"/>
  <c r="G191" i="1"/>
  <c r="G190" i="1"/>
  <c r="G181" i="1"/>
  <c r="G180" i="1"/>
  <c r="G179" i="1"/>
  <c r="G178" i="1"/>
  <c r="G177" i="1"/>
  <c r="G168" i="1"/>
  <c r="G167" i="1"/>
  <c r="G166" i="1"/>
  <c r="G165" i="1"/>
  <c r="G164" i="1"/>
  <c r="G155" i="1"/>
  <c r="G154" i="1"/>
  <c r="G153" i="1"/>
  <c r="G152" i="1"/>
  <c r="G151" i="1"/>
  <c r="G142" i="1"/>
  <c r="G141" i="1"/>
  <c r="G140" i="1"/>
  <c r="G139" i="1"/>
  <c r="G138" i="1"/>
  <c r="G129" i="1"/>
  <c r="G128" i="1"/>
  <c r="G127" i="1"/>
  <c r="G126" i="1"/>
  <c r="G125" i="1"/>
  <c r="G116" i="1"/>
  <c r="G115" i="1"/>
  <c r="G114" i="1"/>
  <c r="G113" i="1"/>
  <c r="G112" i="1"/>
  <c r="G103" i="1"/>
  <c r="G102" i="1"/>
  <c r="G101" i="1"/>
  <c r="G100" i="1"/>
  <c r="G99" i="1"/>
  <c r="G90" i="1"/>
  <c r="G89" i="1"/>
  <c r="G88" i="1"/>
  <c r="G87" i="1"/>
  <c r="G86" i="1"/>
  <c r="G77" i="1"/>
  <c r="G76" i="1"/>
  <c r="G75" i="1"/>
  <c r="G74" i="1"/>
  <c r="G73" i="1"/>
  <c r="G64" i="1"/>
  <c r="G63" i="1"/>
  <c r="G62" i="1"/>
  <c r="G61" i="1"/>
  <c r="G60" i="1"/>
  <c r="G51" i="1"/>
  <c r="G50" i="1"/>
  <c r="G49" i="1"/>
  <c r="G48" i="1"/>
  <c r="G47" i="1"/>
  <c r="G38" i="1"/>
  <c r="G37" i="1"/>
  <c r="G36" i="1"/>
  <c r="G35" i="1"/>
  <c r="G34" i="1"/>
  <c r="G25" i="1"/>
  <c r="G24" i="1"/>
  <c r="G23" i="1"/>
  <c r="G22" i="1"/>
  <c r="G21" i="1"/>
  <c r="A16" i="1"/>
  <c r="A29" i="1"/>
  <c r="A42" i="1" s="1"/>
  <c r="A55" i="1" s="1"/>
  <c r="A68" i="1" s="1"/>
  <c r="A81" i="1" s="1"/>
  <c r="A94" i="1" s="1"/>
  <c r="A107" i="1" s="1"/>
  <c r="A120" i="1" s="1"/>
  <c r="A133" i="1" s="1"/>
  <c r="A146" i="1" s="1"/>
  <c r="A159" i="1" s="1"/>
  <c r="A172" i="1" s="1"/>
  <c r="A185" i="1" s="1"/>
  <c r="D172" i="1"/>
  <c r="D174" i="1"/>
  <c r="G12" i="1"/>
  <c r="G11" i="1"/>
  <c r="G10" i="1"/>
  <c r="G9" i="1"/>
  <c r="G8" i="1"/>
  <c r="N25" i="2"/>
  <c r="P25" i="2" s="1"/>
  <c r="N26" i="2"/>
  <c r="N27" i="2"/>
  <c r="N28" i="2"/>
  <c r="P28" i="2" s="1"/>
  <c r="N29" i="2"/>
  <c r="N30" i="2"/>
  <c r="T27" i="2"/>
  <c r="D29" i="2" s="1"/>
  <c r="F6" i="3" s="1"/>
  <c r="T28" i="2"/>
  <c r="T29" i="2"/>
  <c r="N36" i="2"/>
  <c r="N37" i="2"/>
  <c r="N35" i="2"/>
  <c r="P35" i="2" s="1"/>
  <c r="N38" i="2"/>
  <c r="N39" i="2"/>
  <c r="P38" i="2" s="1"/>
  <c r="N40" i="2"/>
  <c r="T37" i="2"/>
  <c r="T38" i="2"/>
  <c r="D39" i="2" s="1"/>
  <c r="F7" i="3" s="1"/>
  <c r="T39" i="2"/>
  <c r="N46" i="2"/>
  <c r="N47" i="2"/>
  <c r="N45" i="2"/>
  <c r="P45" i="2"/>
  <c r="N48" i="2"/>
  <c r="N49" i="2"/>
  <c r="N50" i="2"/>
  <c r="P48" i="2"/>
  <c r="T47" i="2"/>
  <c r="T48" i="2"/>
  <c r="T49" i="2"/>
  <c r="D49" i="2"/>
  <c r="F8" i="3" s="1"/>
  <c r="J8" i="3" s="1"/>
  <c r="N15" i="2"/>
  <c r="N16" i="2"/>
  <c r="N17" i="2"/>
  <c r="P15" i="2"/>
  <c r="N18" i="2"/>
  <c r="N19" i="2"/>
  <c r="N20" i="2"/>
  <c r="P18" i="2"/>
  <c r="T17" i="2"/>
  <c r="T18" i="2"/>
  <c r="T19" i="2"/>
  <c r="D19" i="2"/>
  <c r="F5" i="3" s="1"/>
  <c r="N5" i="2"/>
  <c r="P5" i="2" s="1"/>
  <c r="N6" i="2"/>
  <c r="N7" i="2"/>
  <c r="N8" i="2"/>
  <c r="P8" i="2" s="1"/>
  <c r="N9" i="2"/>
  <c r="N10" i="2"/>
  <c r="T7" i="2"/>
  <c r="T8" i="2"/>
  <c r="T9" i="2"/>
  <c r="N55" i="2"/>
  <c r="P55" i="2" s="1"/>
  <c r="N56" i="2"/>
  <c r="N57" i="2"/>
  <c r="N58" i="2"/>
  <c r="P58" i="2" s="1"/>
  <c r="N59" i="2"/>
  <c r="N60" i="2"/>
  <c r="T57" i="2"/>
  <c r="D59" i="2" s="1"/>
  <c r="F9" i="3" s="1"/>
  <c r="T58" i="2"/>
  <c r="T59" i="2"/>
  <c r="N65" i="2"/>
  <c r="N66" i="2"/>
  <c r="P65" i="2" s="1"/>
  <c r="N67" i="2"/>
  <c r="N68" i="2"/>
  <c r="N69" i="2"/>
  <c r="P68" i="2" s="1"/>
  <c r="N70" i="2"/>
  <c r="T67" i="2"/>
  <c r="T68" i="2"/>
  <c r="T69" i="2"/>
  <c r="N75" i="2"/>
  <c r="N76" i="2"/>
  <c r="N77" i="2"/>
  <c r="P75" i="2"/>
  <c r="N78" i="2"/>
  <c r="N79" i="2"/>
  <c r="N80" i="2"/>
  <c r="P78" i="2"/>
  <c r="T77" i="2"/>
  <c r="T78" i="2"/>
  <c r="T79" i="2"/>
  <c r="D79" i="2"/>
  <c r="F11" i="3" s="1"/>
  <c r="N85" i="2"/>
  <c r="P85" i="2" s="1"/>
  <c r="N86" i="2"/>
  <c r="N87" i="2"/>
  <c r="N88" i="2"/>
  <c r="P88" i="2" s="1"/>
  <c r="N89" i="2"/>
  <c r="N90" i="2"/>
  <c r="T87" i="2"/>
  <c r="T88" i="2"/>
  <c r="T89" i="2"/>
  <c r="N95" i="2"/>
  <c r="P95" i="2" s="1"/>
  <c r="N96" i="2"/>
  <c r="N97" i="2"/>
  <c r="N98" i="2"/>
  <c r="P98" i="2" s="1"/>
  <c r="N99" i="2"/>
  <c r="N100" i="2"/>
  <c r="T97" i="2"/>
  <c r="T98" i="2"/>
  <c r="T99" i="2"/>
  <c r="N105" i="2"/>
  <c r="N106" i="2"/>
  <c r="P105" i="2" s="1"/>
  <c r="N107" i="2"/>
  <c r="N108" i="2"/>
  <c r="N109" i="2"/>
  <c r="P108" i="2" s="1"/>
  <c r="N110" i="2"/>
  <c r="T107" i="2"/>
  <c r="T108" i="2"/>
  <c r="T109" i="2"/>
  <c r="N115" i="2"/>
  <c r="N116" i="2"/>
  <c r="N117" i="2"/>
  <c r="P115" i="2"/>
  <c r="N118" i="2"/>
  <c r="N119" i="2"/>
  <c r="N120" i="2"/>
  <c r="P118" i="2"/>
  <c r="T117" i="2"/>
  <c r="T118" i="2"/>
  <c r="T119" i="2"/>
  <c r="D119" i="2"/>
  <c r="F15" i="3" s="1"/>
  <c r="J15" i="3" s="1"/>
  <c r="N125" i="2"/>
  <c r="P125" i="2" s="1"/>
  <c r="N126" i="2"/>
  <c r="N127" i="2"/>
  <c r="N128" i="2"/>
  <c r="P128" i="2" s="1"/>
  <c r="N129" i="2"/>
  <c r="N130" i="2"/>
  <c r="T127" i="2"/>
  <c r="T128" i="2"/>
  <c r="T129" i="2"/>
  <c r="N135" i="2"/>
  <c r="P135" i="2" s="1"/>
  <c r="N136" i="2"/>
  <c r="N137" i="2"/>
  <c r="N138" i="2"/>
  <c r="P138" i="2" s="1"/>
  <c r="N139" i="2"/>
  <c r="N140" i="2"/>
  <c r="T137" i="2"/>
  <c r="T138" i="2"/>
  <c r="T139" i="2"/>
  <c r="N145" i="2"/>
  <c r="N146" i="2"/>
  <c r="P145" i="2" s="1"/>
  <c r="N147" i="2"/>
  <c r="N148" i="2"/>
  <c r="N149" i="2"/>
  <c r="P148" i="2" s="1"/>
  <c r="N150" i="2"/>
  <c r="T147" i="2"/>
  <c r="T148" i="2"/>
  <c r="D149" i="2" s="1"/>
  <c r="F18" i="3" s="1"/>
  <c r="J18" i="3" s="1"/>
  <c r="T149" i="2"/>
  <c r="D3" i="1"/>
  <c r="D5" i="1"/>
  <c r="A13" i="2"/>
  <c r="A23" i="2" s="1"/>
  <c r="A33" i="2" s="1"/>
  <c r="A43" i="2" s="1"/>
  <c r="A53" i="2" s="1"/>
  <c r="A63" i="2" s="1"/>
  <c r="A73" i="2" s="1"/>
  <c r="A83" i="2" s="1"/>
  <c r="A93" i="2" s="1"/>
  <c r="A103" i="2" s="1"/>
  <c r="A113" i="2" s="1"/>
  <c r="A123" i="2" s="1"/>
  <c r="A133" i="2" s="1"/>
  <c r="A143" i="2" s="1"/>
  <c r="D147" i="2"/>
  <c r="D145" i="2"/>
  <c r="D137" i="2"/>
  <c r="D135" i="2"/>
  <c r="D127" i="2"/>
  <c r="D125" i="2"/>
  <c r="D117" i="2"/>
  <c r="D115" i="2"/>
  <c r="D107" i="2"/>
  <c r="D105" i="2"/>
  <c r="D97" i="2"/>
  <c r="D95" i="2"/>
  <c r="D87" i="2"/>
  <c r="D85" i="2"/>
  <c r="D77" i="2"/>
  <c r="D75" i="2"/>
  <c r="D67" i="2"/>
  <c r="D65" i="2"/>
  <c r="D57" i="2"/>
  <c r="D55" i="2"/>
  <c r="D47" i="2"/>
  <c r="D45" i="2"/>
  <c r="D37" i="2"/>
  <c r="D35" i="2"/>
  <c r="D27" i="2"/>
  <c r="D25" i="2"/>
  <c r="D17" i="2"/>
  <c r="D15" i="2"/>
  <c r="D7" i="2"/>
  <c r="D5" i="2"/>
  <c r="D187" i="1"/>
  <c r="D185" i="1"/>
  <c r="D161" i="1"/>
  <c r="D159" i="1"/>
  <c r="D148" i="1"/>
  <c r="D146" i="1"/>
  <c r="D135" i="1"/>
  <c r="D133" i="1"/>
  <c r="D122" i="1"/>
  <c r="D120" i="1"/>
  <c r="D109" i="1"/>
  <c r="D107" i="1"/>
  <c r="D96" i="1"/>
  <c r="D83" i="1"/>
  <c r="D81" i="1"/>
  <c r="D70" i="1"/>
  <c r="D68" i="1"/>
  <c r="D57" i="1"/>
  <c r="D55" i="1"/>
  <c r="D44" i="1"/>
  <c r="D42" i="1"/>
  <c r="D31" i="1"/>
  <c r="D29" i="1"/>
  <c r="D18" i="1"/>
  <c r="D16" i="1"/>
  <c r="D129" i="2" l="1"/>
  <c r="F16" i="3" s="1"/>
  <c r="J16" i="3" s="1"/>
  <c r="D109" i="2"/>
  <c r="F14" i="3" s="1"/>
  <c r="J14" i="3" s="1"/>
  <c r="O21" i="1"/>
  <c r="O26" i="1" s="1"/>
  <c r="D20" i="1" s="1"/>
  <c r="E5" i="3" s="1"/>
  <c r="G5" i="3" s="1"/>
  <c r="O125" i="1"/>
  <c r="O130" i="1" s="1"/>
  <c r="D124" i="1" s="1"/>
  <c r="E13" i="3" s="1"/>
  <c r="O99" i="1"/>
  <c r="O104" i="1" s="1"/>
  <c r="D98" i="1" s="1"/>
  <c r="E11" i="3" s="1"/>
  <c r="G11" i="3" s="1"/>
  <c r="G18" i="3"/>
  <c r="D9" i="2"/>
  <c r="F4" i="3" s="1"/>
  <c r="J4" i="3" s="1"/>
  <c r="G8" i="3"/>
  <c r="O73" i="1"/>
  <c r="O78" i="1" s="1"/>
  <c r="D72" i="1" s="1"/>
  <c r="E9" i="3" s="1"/>
  <c r="G9" i="3" s="1"/>
  <c r="G16" i="3"/>
  <c r="O177" i="1"/>
  <c r="O182" i="1" s="1"/>
  <c r="D176" i="1" s="1"/>
  <c r="E17" i="3" s="1"/>
  <c r="G17" i="3" s="1"/>
  <c r="D99" i="2"/>
  <c r="F13" i="3" s="1"/>
  <c r="J13" i="3" s="1"/>
  <c r="D139" i="2"/>
  <c r="F17" i="3" s="1"/>
  <c r="J17" i="3" s="1"/>
  <c r="D89" i="2"/>
  <c r="F12" i="3" s="1"/>
  <c r="G12" i="3" s="1"/>
  <c r="D69" i="2"/>
  <c r="F10" i="3" s="1"/>
  <c r="G6" i="3"/>
  <c r="O47" i="1"/>
  <c r="O52" i="1" s="1"/>
  <c r="D46" i="1" s="1"/>
  <c r="E7" i="3" s="1"/>
  <c r="G7" i="3" s="1"/>
  <c r="G14" i="3"/>
  <c r="O151" i="1"/>
  <c r="O156" i="1" s="1"/>
  <c r="D150" i="1" s="1"/>
  <c r="E15" i="3" s="1"/>
  <c r="G15" i="3" s="1"/>
  <c r="H12" i="3" l="1"/>
  <c r="H9" i="3"/>
  <c r="G13" i="3"/>
  <c r="H15" i="3"/>
  <c r="H8" i="3"/>
  <c r="H18" i="3"/>
  <c r="H6" i="3"/>
  <c r="H17" i="3"/>
  <c r="H5" i="3"/>
  <c r="H14" i="3"/>
  <c r="I11" i="3"/>
  <c r="J11" i="3" s="1"/>
  <c r="H11" i="3"/>
  <c r="I7" i="3"/>
  <c r="J7" i="3" s="1"/>
  <c r="H7" i="3"/>
  <c r="H16" i="3"/>
  <c r="I16" i="3"/>
  <c r="G10" i="3"/>
  <c r="G4" i="3"/>
  <c r="I12" i="3" s="1"/>
  <c r="J12" i="3" s="1"/>
  <c r="I14" i="3" l="1"/>
  <c r="I17" i="3"/>
  <c r="I18" i="3"/>
  <c r="I15" i="3"/>
  <c r="I9" i="3"/>
  <c r="J9" i="3" s="1"/>
  <c r="I6" i="3"/>
  <c r="J6" i="3" s="1"/>
  <c r="I8" i="3"/>
  <c r="H10" i="3"/>
  <c r="I10" i="3"/>
  <c r="J10" i="3" s="1"/>
  <c r="I4" i="3"/>
  <c r="H4" i="3"/>
  <c r="I5" i="3"/>
  <c r="J5" i="3" s="1"/>
  <c r="H13" i="3"/>
  <c r="I13" i="3"/>
</calcChain>
</file>

<file path=xl/sharedStrings.xml><?xml version="1.0" encoding="utf-8"?>
<sst xmlns="http://schemas.openxmlformats.org/spreadsheetml/2006/main" count="722" uniqueCount="78">
  <si>
    <t>Jury 2</t>
  </si>
  <si>
    <t>Jury 3</t>
  </si>
  <si>
    <t>Jury 1</t>
  </si>
  <si>
    <t>Jury 4</t>
  </si>
  <si>
    <t>Jury 5</t>
  </si>
  <si>
    <t>Tech Merit</t>
  </si>
  <si>
    <t>Masters Tech Routines</t>
  </si>
  <si>
    <t xml:space="preserve">Startnummer </t>
  </si>
  <si>
    <t>Overall Imp</t>
  </si>
  <si>
    <t>Synchr</t>
  </si>
  <si>
    <t>Diff</t>
  </si>
  <si>
    <t>Exec</t>
  </si>
  <si>
    <t>Choreo</t>
  </si>
  <si>
    <t>Music Inter</t>
  </si>
  <si>
    <t>ManPresent</t>
  </si>
  <si>
    <t>SCORE</t>
  </si>
  <si>
    <t>%</t>
  </si>
  <si>
    <t>STARTNUMMER</t>
  </si>
  <si>
    <t>NAAM CLUB</t>
  </si>
  <si>
    <t>SCORE TECH ROUT</t>
  </si>
  <si>
    <t>Penalties:</t>
  </si>
  <si>
    <t># of missing participants:</t>
  </si>
  <si>
    <t>Only fill in red boxes !!!</t>
  </si>
  <si>
    <t>Club:</t>
  </si>
  <si>
    <t>Names:</t>
  </si>
  <si>
    <t>Score:</t>
  </si>
  <si>
    <t># of penalties with "-1":</t>
  </si>
  <si>
    <t># of penalties with "-2":</t>
  </si>
  <si>
    <t>Moyenne</t>
  </si>
  <si>
    <t>Masters Free Routines</t>
  </si>
  <si>
    <t>ID:</t>
  </si>
  <si>
    <t>Tech Routine Score:</t>
  </si>
  <si>
    <t>Free Routine Score:</t>
  </si>
  <si>
    <t>Ranking:</t>
  </si>
  <si>
    <t>They will be displayed in the "tech routines" and "free routines" in the same order as entered.</t>
  </si>
  <si>
    <t>Total Score (200)</t>
  </si>
  <si>
    <t>Total Score (100)</t>
  </si>
  <si>
    <t>Execution</t>
  </si>
  <si>
    <t>1/ Enter weight of each elements in the corresponding tab</t>
  </si>
  <si>
    <t xml:space="preserve">2/ Fill in the "Summary sheet" with all people (Club + Name). </t>
  </si>
  <si>
    <t>3/ Fill in scores for tech routines &amp; free routines (cells in RED)</t>
  </si>
  <si>
    <t>4/ Final Scores are then calculated and summarized in the "Summary" spreadsheet</t>
  </si>
  <si>
    <t>Element</t>
  </si>
  <si>
    <t>Weight</t>
  </si>
  <si>
    <t>ID</t>
  </si>
  <si>
    <t>Fishtail</t>
  </si>
  <si>
    <t>Split</t>
  </si>
  <si>
    <t>Splin</t>
  </si>
  <si>
    <t>Ballet Legs</t>
  </si>
  <si>
    <t>Barracuda</t>
  </si>
  <si>
    <t>Impression</t>
  </si>
  <si>
    <t>Total:</t>
  </si>
  <si>
    <t>( / 100)</t>
  </si>
  <si>
    <t>( / 30)</t>
  </si>
  <si>
    <t>( / 40)</t>
  </si>
  <si>
    <t># half point penalties</t>
  </si>
  <si>
    <t># of missing participants</t>
  </si>
  <si>
    <t># 1 point penalties</t>
  </si>
  <si>
    <t># 2 points penalties</t>
  </si>
  <si>
    <t>Wios</t>
  </si>
  <si>
    <t>Aaike Rogier/Tataina Crabbe</t>
  </si>
  <si>
    <t>USVEC</t>
  </si>
  <si>
    <t>Stéphanie Baunez/Stacy Fontaine</t>
  </si>
  <si>
    <t>Sincrogestio (free only)</t>
  </si>
  <si>
    <t>Laaia Blanco Espinosa /Cecilia Jimenez Nieto</t>
  </si>
  <si>
    <t>ZPC Amersfoort</t>
  </si>
  <si>
    <t>Anouk Elsendoorn/Brenda Elsendoorn</t>
  </si>
  <si>
    <t>SK Neptun</t>
  </si>
  <si>
    <t>Gertrud Ekman Ohrn/Claudia Arasa Cuartiella</t>
  </si>
  <si>
    <t>BRASS</t>
  </si>
  <si>
    <t>Fanny Vinette/Sara Sicorello</t>
  </si>
  <si>
    <t>ANS Les Aquarines</t>
  </si>
  <si>
    <t>Ameline Bringel/Tiphaine Doublet</t>
  </si>
  <si>
    <t>Cus Geas Milano</t>
  </si>
  <si>
    <t>Giulia De Bosio/Beatrice Donney</t>
  </si>
  <si>
    <t>AZSC Dolfins</t>
  </si>
  <si>
    <t>Solo 25-29</t>
  </si>
  <si>
    <t>Fana Michilsen/ Jolien Geers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</si>
</sst>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5">
    <xf numFmtId="0" fontId="0" fillId="0" borderId="0" xfId="0"/>
    <xf numFmtId="0" fontId="0" fillId="0" borderId="2" xfId="0" applyBorder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0" xfId="0" applyFill="1" applyBorder="1"/>
    <xf numFmtId="0" fontId="0" fillId="5" borderId="6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5" xfId="0" applyFill="1" applyBorder="1"/>
    <xf numFmtId="0" fontId="0" fillId="4" borderId="1" xfId="0" applyFill="1" applyBorder="1"/>
    <xf numFmtId="0" fontId="4" fillId="2" borderId="3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1" fillId="0" borderId="7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5" xfId="0" applyFont="1" applyFill="1" applyBorder="1"/>
    <xf numFmtId="0" fontId="0" fillId="4" borderId="5" xfId="0" applyFill="1" applyBorder="1"/>
    <xf numFmtId="0" fontId="1" fillId="4" borderId="7" xfId="0" applyFont="1" applyFill="1" applyBorder="1"/>
    <xf numFmtId="0" fontId="1" fillId="4" borderId="0" xfId="0" applyFont="1" applyFill="1" applyBorder="1"/>
    <xf numFmtId="0" fontId="1" fillId="6" borderId="1" xfId="0" applyFont="1" applyFill="1" applyBorder="1"/>
    <xf numFmtId="0" fontId="0" fillId="4" borderId="6" xfId="0" applyFill="1" applyBorder="1"/>
    <xf numFmtId="0" fontId="0" fillId="4" borderId="8" xfId="0" applyFill="1" applyBorder="1"/>
    <xf numFmtId="0" fontId="1" fillId="4" borderId="1" xfId="0" applyFont="1" applyFill="1" applyBorder="1"/>
    <xf numFmtId="0" fontId="0" fillId="3" borderId="9" xfId="0" applyFill="1" applyBorder="1"/>
    <xf numFmtId="0" fontId="2" fillId="0" borderId="4" xfId="0" applyFont="1" applyBorder="1"/>
    <xf numFmtId="0" fontId="0" fillId="5" borderId="19" xfId="0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8" xfId="0" applyFont="1" applyBorder="1"/>
    <xf numFmtId="0" fontId="0" fillId="4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22" xfId="0" applyBorder="1"/>
    <xf numFmtId="0" fontId="0" fillId="0" borderId="15" xfId="0" applyBorder="1"/>
    <xf numFmtId="0" fontId="1" fillId="0" borderId="13" xfId="0" applyFont="1" applyBorder="1"/>
    <xf numFmtId="0" fontId="0" fillId="0" borderId="20" xfId="0" applyBorder="1"/>
    <xf numFmtId="0" fontId="0" fillId="0" borderId="19" xfId="0" applyBorder="1"/>
    <xf numFmtId="0" fontId="0" fillId="0" borderId="23" xfId="0" applyFill="1" applyBorder="1"/>
    <xf numFmtId="0" fontId="0" fillId="0" borderId="1" xfId="0" applyBorder="1" applyAlignment="1">
      <alignment horizontal="center" vertical="center"/>
    </xf>
    <xf numFmtId="9" fontId="0" fillId="4" borderId="14" xfId="1" applyFont="1" applyFill="1" applyBorder="1" applyAlignment="1">
      <alignment horizontal="center"/>
    </xf>
    <xf numFmtId="9" fontId="0" fillId="4" borderId="21" xfId="1" applyFont="1" applyFill="1" applyBorder="1" applyAlignment="1">
      <alignment horizontal="center"/>
    </xf>
    <xf numFmtId="9" fontId="0" fillId="4" borderId="16" xfId="1" applyFont="1" applyFill="1" applyBorder="1" applyAlignment="1">
      <alignment horizontal="center"/>
    </xf>
    <xf numFmtId="9" fontId="0" fillId="4" borderId="24" xfId="1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20" xfId="0" applyFont="1" applyFill="1" applyBorder="1"/>
    <xf numFmtId="0" fontId="6" fillId="0" borderId="1" xfId="0" applyFont="1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4" xfId="0" applyBorder="1"/>
    <xf numFmtId="0" fontId="1" fillId="0" borderId="6" xfId="0" applyFont="1" applyBorder="1"/>
    <xf numFmtId="0" fontId="1" fillId="3" borderId="11" xfId="0" applyFont="1" applyFill="1" applyBorder="1"/>
    <xf numFmtId="2" fontId="0" fillId="0" borderId="1" xfId="0" applyNumberFormat="1" applyBorder="1" applyAlignment="1">
      <alignment horizontal="center" vertical="center"/>
    </xf>
    <xf numFmtId="0" fontId="2" fillId="7" borderId="4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0" fillId="0" borderId="25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7" borderId="1" xfId="0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0" fillId="4" borderId="28" xfId="0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0" fillId="4" borderId="27" xfId="0" applyFill="1" applyBorder="1" applyAlignment="1">
      <alignment horizontal="right"/>
    </xf>
    <xf numFmtId="0" fontId="0" fillId="4" borderId="25" xfId="0" applyFill="1" applyBorder="1" applyAlignment="1">
      <alignment horizontal="right"/>
    </xf>
    <xf numFmtId="0" fontId="0" fillId="4" borderId="2" xfId="0" applyFill="1" applyBorder="1" applyAlignment="1">
      <alignment horizontal="right" vertical="center"/>
    </xf>
    <xf numFmtId="0" fontId="0" fillId="4" borderId="29" xfId="0" applyFill="1" applyBorder="1" applyAlignment="1">
      <alignment horizontal="right" vertical="center"/>
    </xf>
    <xf numFmtId="0" fontId="0" fillId="4" borderId="28" xfId="0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7"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rgb="FF660033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ights" displayName="Weights" ref="B4:D9" totalsRowShown="0" dataDxfId="16">
  <autoFilter ref="B4:D9" xr:uid="{00000000-0009-0000-0100-000002000000}"/>
  <tableColumns count="3">
    <tableColumn id="1" xr3:uid="{00000000-0010-0000-0000-000001000000}" name="ID" dataDxfId="15"/>
    <tableColumn id="2" xr3:uid="{00000000-0010-0000-0000-000002000000}" name="Element" dataDxfId="14"/>
    <tableColumn id="3" xr3:uid="{00000000-0010-0000-0000-000003000000}" name="Weight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B3:I18" totalsRowShown="0" headerRowDxfId="9" dataDxfId="8">
  <autoFilter ref="B3:I18" xr:uid="{00000000-0009-0000-0100-000001000000}"/>
  <sortState ref="B4:I18">
    <sortCondition ref="B3:B18"/>
  </sortState>
  <tableColumns count="8">
    <tableColumn id="1" xr3:uid="{00000000-0010-0000-0100-000001000000}" name="ID:" dataDxfId="7"/>
    <tableColumn id="2" xr3:uid="{00000000-0010-0000-0100-000002000000}" name="Club:" dataDxfId="6"/>
    <tableColumn id="3" xr3:uid="{00000000-0010-0000-0100-000003000000}" name="Names:" dataDxfId="5"/>
    <tableColumn id="4" xr3:uid="{00000000-0010-0000-0100-000004000000}" name="Tech Routine Score:" dataDxfId="4">
      <calculatedColumnFormula>'MASTERS Tech Routines'!D7</calculatedColumnFormula>
    </tableColumn>
    <tableColumn id="5" xr3:uid="{00000000-0010-0000-0100-000005000000}" name="Free Routine Score:" dataDxfId="3"/>
    <tableColumn id="6" xr3:uid="{00000000-0010-0000-0100-000006000000}" name="Total Score (200)" dataDxfId="2">
      <calculatedColumnFormula>Tableau1[[#This Row],[Tech Routine Score:]]+Tableau1[[#This Row],[Free Routine Score:]]</calculatedColumnFormula>
    </tableColumn>
    <tableColumn id="8" xr3:uid="{00000000-0010-0000-0100-000008000000}" name="Total Score (100)" dataDxfId="1">
      <calculatedColumnFormula>Tableau1[[#This Row],[Total Score (200)]]/2</calculatedColumnFormula>
    </tableColumn>
    <tableColumn id="7" xr3:uid="{00000000-0010-0000-0100-000007000000}" name="Ranking:" dataDxfId="0">
      <calculatedColumnFormula>RANK(Tableau1[[#This Row],[Total Score (200)]],Tableau1[Total Score (200)])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11"/>
  <sheetViews>
    <sheetView workbookViewId="0">
      <selection activeCell="B12" sqref="B12"/>
    </sheetView>
  </sheetViews>
  <sheetFormatPr defaultColWidth="11.453125" defaultRowHeight="14.5" x14ac:dyDescent="0.35"/>
  <sheetData>
    <row r="4" spans="2:3" x14ac:dyDescent="0.35">
      <c r="B4" t="s">
        <v>38</v>
      </c>
    </row>
    <row r="6" spans="2:3" x14ac:dyDescent="0.35">
      <c r="B6" t="s">
        <v>39</v>
      </c>
    </row>
    <row r="7" spans="2:3" x14ac:dyDescent="0.35">
      <c r="C7" t="s">
        <v>34</v>
      </c>
    </row>
    <row r="9" spans="2:3" x14ac:dyDescent="0.35">
      <c r="B9" t="s">
        <v>40</v>
      </c>
    </row>
    <row r="11" spans="2:3" x14ac:dyDescent="0.35">
      <c r="B11" t="s">
        <v>41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4:D9"/>
  <sheetViews>
    <sheetView workbookViewId="0">
      <selection activeCell="D11" sqref="D11"/>
    </sheetView>
  </sheetViews>
  <sheetFormatPr defaultColWidth="9.1796875" defaultRowHeight="14.5" x14ac:dyDescent="0.35"/>
  <cols>
    <col min="3" max="3" width="10.54296875" customWidth="1"/>
    <col min="4" max="4" width="9.7265625" customWidth="1"/>
  </cols>
  <sheetData>
    <row r="4" spans="2:4" x14ac:dyDescent="0.35">
      <c r="B4" t="s">
        <v>44</v>
      </c>
      <c r="C4" t="s">
        <v>42</v>
      </c>
      <c r="D4" t="s">
        <v>43</v>
      </c>
    </row>
    <row r="5" spans="2:4" x14ac:dyDescent="0.35">
      <c r="B5" s="59">
        <v>1</v>
      </c>
      <c r="C5" s="59" t="s">
        <v>45</v>
      </c>
      <c r="D5" s="59">
        <v>1.6</v>
      </c>
    </row>
    <row r="6" spans="2:4" x14ac:dyDescent="0.35">
      <c r="B6" s="59">
        <v>2</v>
      </c>
      <c r="C6" s="59" t="s">
        <v>46</v>
      </c>
      <c r="D6" s="59">
        <v>1.3</v>
      </c>
    </row>
    <row r="7" spans="2:4" x14ac:dyDescent="0.35">
      <c r="B7" s="59">
        <v>3</v>
      </c>
      <c r="C7" s="59" t="s">
        <v>47</v>
      </c>
      <c r="D7" s="59">
        <v>1.1000000000000001</v>
      </c>
    </row>
    <row r="8" spans="2:4" x14ac:dyDescent="0.35">
      <c r="B8" s="59">
        <v>4</v>
      </c>
      <c r="C8" s="59" t="s">
        <v>48</v>
      </c>
      <c r="D8" s="59">
        <v>1.3</v>
      </c>
    </row>
    <row r="9" spans="2:4" x14ac:dyDescent="0.35">
      <c r="B9" s="59">
        <v>5</v>
      </c>
      <c r="C9" s="59" t="s">
        <v>49</v>
      </c>
      <c r="D9" s="59">
        <v>1.6</v>
      </c>
    </row>
  </sheetData>
  <pageMargins left="0.7" right="0.7" top="0.75" bottom="0.75" header="0.3" footer="0.3"/>
  <pageSetup orientation="portrait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3:J18"/>
  <sheetViews>
    <sheetView tabSelected="1" zoomScale="80" zoomScaleNormal="80" workbookViewId="0">
      <selection activeCell="D13" sqref="D13"/>
    </sheetView>
  </sheetViews>
  <sheetFormatPr defaultColWidth="11.453125" defaultRowHeight="15.5" x14ac:dyDescent="0.35"/>
  <cols>
    <col min="1" max="1" width="11.453125" style="59"/>
    <col min="2" max="2" width="9.453125" style="59" customWidth="1"/>
    <col min="3" max="3" width="26" style="59" customWidth="1"/>
    <col min="4" max="4" width="49.81640625" style="59" bestFit="1" customWidth="1"/>
    <col min="5" max="5" width="20.54296875" style="59" customWidth="1"/>
    <col min="6" max="6" width="20.453125" style="59" customWidth="1"/>
    <col min="7" max="7" width="20" style="59" customWidth="1"/>
    <col min="8" max="8" width="18.81640625" style="59" customWidth="1"/>
    <col min="9" max="9" width="11.453125" style="59"/>
    <col min="10" max="10" width="11.453125" style="77"/>
    <col min="11" max="16384" width="11.453125" style="59"/>
  </cols>
  <sheetData>
    <row r="3" spans="2:10" x14ac:dyDescent="0.35">
      <c r="B3" s="59" t="s">
        <v>30</v>
      </c>
      <c r="C3" s="59" t="s">
        <v>23</v>
      </c>
      <c r="D3" s="59" t="s">
        <v>24</v>
      </c>
      <c r="E3" s="59" t="s">
        <v>31</v>
      </c>
      <c r="F3" s="59" t="s">
        <v>32</v>
      </c>
      <c r="G3" s="59" t="s">
        <v>35</v>
      </c>
      <c r="H3" s="59" t="s">
        <v>36</v>
      </c>
      <c r="I3" s="59" t="s">
        <v>33</v>
      </c>
    </row>
    <row r="4" spans="2:10" x14ac:dyDescent="0.35">
      <c r="B4" s="50">
        <v>1</v>
      </c>
      <c r="C4" s="83" t="s">
        <v>59</v>
      </c>
      <c r="D4" s="84" t="s">
        <v>60</v>
      </c>
      <c r="E4" s="76">
        <f>'MASTERS Tech Routines'!D7</f>
        <v>0</v>
      </c>
      <c r="F4" s="73">
        <f>'Masters Free Routines'!D9</f>
        <v>0</v>
      </c>
      <c r="G4" s="73">
        <f>Tableau1[[#This Row],[Tech Routine Score:]]+Tableau1[[#This Row],[Free Routine Score:]]</f>
        <v>0</v>
      </c>
      <c r="H4" s="73">
        <f>Tableau1[[#This Row],[Total Score (200)]]/2</f>
        <v>0</v>
      </c>
      <c r="I4" s="61">
        <f>RANK(Tableau1[[#This Row],[Total Score (200)]],Tableau1[Total Score (200)])</f>
        <v>8</v>
      </c>
      <c r="J4" s="77" t="str">
        <f>IF(Tableau1[[#This Row],[Free Routine Score:]]=0,"",IF(Tableau1[[#This Row],[Ranking:]]=1,"GOLD",IF(Tableau1[[#This Row],[Ranking:]]=2,"SILVER",IF(Tableau1[[#This Row],[Ranking:]]=3,"BRONZE",""))))</f>
        <v/>
      </c>
    </row>
    <row r="5" spans="2:10" x14ac:dyDescent="0.35">
      <c r="B5" s="50">
        <v>2</v>
      </c>
      <c r="C5" s="83" t="s">
        <v>61</v>
      </c>
      <c r="D5" s="85" t="s">
        <v>62</v>
      </c>
      <c r="E5" s="76">
        <f>'MASTERS Tech Routines'!D20</f>
        <v>57.731884057971008</v>
      </c>
      <c r="F5" s="73">
        <f>'Masters Free Routines'!D19</f>
        <v>56.199999999999996</v>
      </c>
      <c r="G5" s="73">
        <f>Tableau1[[#This Row],[Tech Routine Score:]]+Tableau1[[#This Row],[Free Routine Score:]]</f>
        <v>113.931884057971</v>
      </c>
      <c r="H5" s="73">
        <f>Tableau1[[#This Row],[Total Score (200)]]/2</f>
        <v>56.965942028985502</v>
      </c>
      <c r="I5" s="61">
        <f>RANK(Tableau1[[#This Row],[Total Score (200)]],Tableau1[Total Score (200)])</f>
        <v>5</v>
      </c>
      <c r="J5" s="77" t="str">
        <f>IF(Tableau1[[#This Row],[Free Routine Score:]]=0,"",IF(Tableau1[[#This Row],[Ranking:]]=1,"GOLD",IF(Tableau1[[#This Row],[Ranking:]]=2,"SILVER",IF(Tableau1[[#This Row],[Ranking:]]=3,"BRONZE",""))))</f>
        <v/>
      </c>
    </row>
    <row r="6" spans="2:10" x14ac:dyDescent="0.35">
      <c r="B6" s="50">
        <v>3</v>
      </c>
      <c r="C6" s="83" t="s">
        <v>63</v>
      </c>
      <c r="D6" s="84" t="s">
        <v>64</v>
      </c>
      <c r="E6" s="76">
        <f>'MASTERS Tech Routines'!D33</f>
        <v>0</v>
      </c>
      <c r="F6" s="73">
        <f>'Masters Free Routines'!D29</f>
        <v>70.566666666666663</v>
      </c>
      <c r="G6" s="73">
        <f>Tableau1[[#This Row],[Tech Routine Score:]]+Tableau1[[#This Row],[Free Routine Score:]]</f>
        <v>70.566666666666663</v>
      </c>
      <c r="H6" s="73">
        <f>Tableau1[[#This Row],[Total Score (200)]]/2</f>
        <v>35.283333333333331</v>
      </c>
      <c r="I6" s="61">
        <f>RANK(Tableau1[[#This Row],[Total Score (200)]],Tableau1[Total Score (200)])</f>
        <v>7</v>
      </c>
      <c r="J6" s="77" t="str">
        <f>IF(Tableau1[[#This Row],[Free Routine Score:]]=0,"",IF(Tableau1[[#This Row],[Ranking:]]=1,"GOLD",IF(Tableau1[[#This Row],[Ranking:]]=2,"SILVER",IF(Tableau1[[#This Row],[Ranking:]]=3,"BRONZE",""))))</f>
        <v/>
      </c>
    </row>
    <row r="7" spans="2:10" x14ac:dyDescent="0.35">
      <c r="B7" s="50">
        <v>4</v>
      </c>
      <c r="C7" s="78" t="s">
        <v>65</v>
      </c>
      <c r="D7" s="79" t="s">
        <v>66</v>
      </c>
      <c r="E7" s="76">
        <f>'MASTERS Tech Routines'!D46</f>
        <v>63.384057971014485</v>
      </c>
      <c r="F7" s="73">
        <f>'Masters Free Routines'!D39</f>
        <v>64.916666666666671</v>
      </c>
      <c r="G7" s="73">
        <f>Tableau1[[#This Row],[Tech Routine Score:]]+Tableau1[[#This Row],[Free Routine Score:]]</f>
        <v>128.30072463768116</v>
      </c>
      <c r="H7" s="73">
        <f>Tableau1[[#This Row],[Total Score (200)]]/2</f>
        <v>64.150362318840578</v>
      </c>
      <c r="I7" s="61">
        <f>RANK(Tableau1[[#This Row],[Total Score (200)]],Tableau1[Total Score (200)])</f>
        <v>3</v>
      </c>
      <c r="J7" s="77" t="str">
        <f>IF(Tableau1[[#This Row],[Free Routine Score:]]=0,"",IF(Tableau1[[#This Row],[Ranking:]]=1,"GOLD",IF(Tableau1[[#This Row],[Ranking:]]=2,"SILVER",IF(Tableau1[[#This Row],[Ranking:]]=3,"BRONZE",""))))</f>
        <v>BRONZE</v>
      </c>
    </row>
    <row r="8" spans="2:10" x14ac:dyDescent="0.35">
      <c r="B8" s="50">
        <v>5</v>
      </c>
      <c r="C8" s="78" t="s">
        <v>67</v>
      </c>
      <c r="D8" s="79" t="s">
        <v>68</v>
      </c>
      <c r="E8" s="76">
        <f>'MASTERS Tech Routines'!D59</f>
        <v>0</v>
      </c>
      <c r="F8" s="73">
        <f>'Masters Free Routines'!D49</f>
        <v>0</v>
      </c>
      <c r="G8" s="73">
        <f>Tableau1[[#This Row],[Tech Routine Score:]]+Tableau1[[#This Row],[Free Routine Score:]]</f>
        <v>0</v>
      </c>
      <c r="H8" s="73">
        <f>Tableau1[[#This Row],[Total Score (200)]]/2</f>
        <v>0</v>
      </c>
      <c r="I8" s="61">
        <f>RANK(Tableau1[[#This Row],[Total Score (200)]],Tableau1[Total Score (200)])</f>
        <v>8</v>
      </c>
      <c r="J8" s="77" t="str">
        <f>IF(Tableau1[[#This Row],[Free Routine Score:]]=0,"",IF(Tableau1[[#This Row],[Ranking:]]=1,"GOLD",IF(Tableau1[[#This Row],[Ranking:]]=2,"SILVER",IF(Tableau1[[#This Row],[Ranking:]]=3,"BRONZE",""))))</f>
        <v/>
      </c>
    </row>
    <row r="9" spans="2:10" x14ac:dyDescent="0.35">
      <c r="B9" s="50">
        <v>6</v>
      </c>
      <c r="C9" s="62" t="s">
        <v>69</v>
      </c>
      <c r="D9" s="62" t="s">
        <v>70</v>
      </c>
      <c r="E9" s="76">
        <f>'MASTERS Tech Routines'!D72</f>
        <v>55.472946859903381</v>
      </c>
      <c r="F9" s="73">
        <f>'Masters Free Routines'!D59</f>
        <v>55.533333333333331</v>
      </c>
      <c r="G9" s="73">
        <f>Tableau1[[#This Row],[Tech Routine Score:]]+Tableau1[[#This Row],[Free Routine Score:]]</f>
        <v>111.00628019323671</v>
      </c>
      <c r="H9" s="73">
        <f>Tableau1[[#This Row],[Total Score (200)]]/2</f>
        <v>55.503140096618353</v>
      </c>
      <c r="I9" s="61">
        <f>RANK(Tableau1[[#This Row],[Total Score (200)]],Tableau1[Total Score (200)])</f>
        <v>6</v>
      </c>
      <c r="J9" s="77" t="str">
        <f>IF(Tableau1[[#This Row],[Free Routine Score:]]=0,"",IF(Tableau1[[#This Row],[Ranking:]]=1,"GOLD",IF(Tableau1[[#This Row],[Ranking:]]=2,"SILVER",IF(Tableau1[[#This Row],[Ranking:]]=3,"BRONZE",""))))</f>
        <v/>
      </c>
    </row>
    <row r="10" spans="2:10" x14ac:dyDescent="0.35">
      <c r="B10" s="50">
        <v>7</v>
      </c>
      <c r="C10" s="62" t="s">
        <v>71</v>
      </c>
      <c r="D10" s="62" t="s">
        <v>72</v>
      </c>
      <c r="E10" s="76">
        <f>'MASTERS Tech Routines'!D85</f>
        <v>65.291304347826099</v>
      </c>
      <c r="F10" s="73">
        <f>'Masters Free Routines'!D69</f>
        <v>66.783333333333331</v>
      </c>
      <c r="G10" s="73">
        <f>Tableau1[[#This Row],[Tech Routine Score:]]+Tableau1[[#This Row],[Free Routine Score:]]</f>
        <v>132.07463768115943</v>
      </c>
      <c r="H10" s="73">
        <f>Tableau1[[#This Row],[Total Score (200)]]/2</f>
        <v>66.037318840579715</v>
      </c>
      <c r="I10" s="61">
        <f>RANK(Tableau1[[#This Row],[Total Score (200)]],Tableau1[Total Score (200)])</f>
        <v>2</v>
      </c>
      <c r="J10" s="77" t="str">
        <f>IF(Tableau1[[#This Row],[Free Routine Score:]]=0,"",IF(Tableau1[[#This Row],[Ranking:]]=1,"GOLD",IF(Tableau1[[#This Row],[Ranking:]]=2,"SILVER",IF(Tableau1[[#This Row],[Ranking:]]=3,"BRONZE",""))))</f>
        <v>SILVER</v>
      </c>
    </row>
    <row r="11" spans="2:10" x14ac:dyDescent="0.35">
      <c r="B11" s="50">
        <v>8</v>
      </c>
      <c r="C11" s="62" t="s">
        <v>73</v>
      </c>
      <c r="D11" s="62" t="s">
        <v>74</v>
      </c>
      <c r="E11" s="76">
        <f>'MASTERS Tech Routines'!D98</f>
        <v>64.907729468599044</v>
      </c>
      <c r="F11" s="73">
        <f>'Masters Free Routines'!D79</f>
        <v>67.7</v>
      </c>
      <c r="G11" s="73">
        <f>Tableau1[[#This Row],[Tech Routine Score:]]+Tableau1[[#This Row],[Free Routine Score:]]</f>
        <v>132.60772946859905</v>
      </c>
      <c r="H11" s="73">
        <f>Tableau1[[#This Row],[Total Score (200)]]/2</f>
        <v>66.303864734299523</v>
      </c>
      <c r="I11" s="61">
        <f>RANK(Tableau1[[#This Row],[Total Score (200)]],Tableau1[Total Score (200)])</f>
        <v>1</v>
      </c>
      <c r="J11" s="77" t="str">
        <f>IF(Tableau1[[#This Row],[Free Routine Score:]]=0,"",IF(Tableau1[[#This Row],[Ranking:]]=1,"GOLD",IF(Tableau1[[#This Row],[Ranking:]]=2,"SILVER",IF(Tableau1[[#This Row],[Ranking:]]=3,"BRONZE",""))))</f>
        <v>GOLD</v>
      </c>
    </row>
    <row r="12" spans="2:10" x14ac:dyDescent="0.35">
      <c r="B12" s="50">
        <v>9</v>
      </c>
      <c r="C12" s="62" t="s">
        <v>75</v>
      </c>
      <c r="D12" s="62" t="s">
        <v>77</v>
      </c>
      <c r="E12" s="76">
        <f>'MASTERS Tech Routines'!D111</f>
        <v>61.099999999999994</v>
      </c>
      <c r="F12" s="73">
        <f>'Masters Free Routines'!D89</f>
        <v>59.783333333333331</v>
      </c>
      <c r="G12" s="73">
        <f>Tableau1[[#This Row],[Tech Routine Score:]]+Tableau1[[#This Row],[Free Routine Score:]]</f>
        <v>120.88333333333333</v>
      </c>
      <c r="H12" s="73">
        <f>Tableau1[[#This Row],[Total Score (200)]]/2</f>
        <v>60.441666666666663</v>
      </c>
      <c r="I12" s="61">
        <f>RANK(Tableau1[[#This Row],[Total Score (200)]],Tableau1[Total Score (200)])</f>
        <v>4</v>
      </c>
      <c r="J12" s="77" t="str">
        <f>IF(Tableau1[[#This Row],[Free Routine Score:]]=0,"",IF(Tableau1[[#This Row],[Ranking:]]=1,"GOLD",IF(Tableau1[[#This Row],[Ranking:]]=2,"SILVER",IF(Tableau1[[#This Row],[Ranking:]]=3,"BRONZE",""))))</f>
        <v/>
      </c>
    </row>
    <row r="13" spans="2:10" x14ac:dyDescent="0.35">
      <c r="B13" s="50">
        <v>10</v>
      </c>
      <c r="C13" s="62"/>
      <c r="D13" s="62"/>
      <c r="E13" s="76">
        <f>'MASTERS Tech Routines'!D124</f>
        <v>0</v>
      </c>
      <c r="F13" s="73">
        <f>'Masters Free Routines'!D99</f>
        <v>0</v>
      </c>
      <c r="G13" s="73">
        <f>Tableau1[[#This Row],[Tech Routine Score:]]+Tableau1[[#This Row],[Free Routine Score:]]</f>
        <v>0</v>
      </c>
      <c r="H13" s="73">
        <f>Tableau1[[#This Row],[Total Score (200)]]/2</f>
        <v>0</v>
      </c>
      <c r="I13" s="61">
        <f>RANK(Tableau1[[#This Row],[Total Score (200)]],Tableau1[Total Score (200)])</f>
        <v>8</v>
      </c>
      <c r="J13" s="77" t="str">
        <f>IF(Tableau1[[#This Row],[Free Routine Score:]]=0,"",IF(Tableau1[[#This Row],[Ranking:]]=1,"GOLD",IF(Tableau1[[#This Row],[Ranking:]]=2,"SILVER",IF(Tableau1[[#This Row],[Ranking:]]=3,"BRONZE",""))))</f>
        <v/>
      </c>
    </row>
    <row r="14" spans="2:10" x14ac:dyDescent="0.35">
      <c r="B14" s="50">
        <v>11</v>
      </c>
      <c r="C14" s="62"/>
      <c r="D14" s="62"/>
      <c r="E14" s="76">
        <f>'MASTERS Tech Routines'!D137</f>
        <v>0</v>
      </c>
      <c r="F14" s="73">
        <f>'Masters Free Routines'!D109</f>
        <v>0</v>
      </c>
      <c r="G14" s="73">
        <f>Tableau1[[#This Row],[Tech Routine Score:]]+Tableau1[[#This Row],[Free Routine Score:]]</f>
        <v>0</v>
      </c>
      <c r="H14" s="73">
        <f>Tableau1[[#This Row],[Total Score (200)]]/2</f>
        <v>0</v>
      </c>
      <c r="I14" s="61">
        <f>RANK(Tableau1[[#This Row],[Total Score (200)]],Tableau1[Total Score (200)])</f>
        <v>8</v>
      </c>
      <c r="J14" s="77" t="str">
        <f>IF(Tableau1[[#This Row],[Free Routine Score:]]=0,"",IF(Tableau1[[#This Row],[Ranking:]]=1,"GOLD",IF(Tableau1[[#This Row],[Ranking:]]=2,"SILVER",IF(Tableau1[[#This Row],[Ranking:]]=3,"BRONZE",""))))</f>
        <v/>
      </c>
    </row>
    <row r="15" spans="2:10" x14ac:dyDescent="0.35">
      <c r="B15" s="50">
        <v>12</v>
      </c>
      <c r="C15" s="62"/>
      <c r="D15" s="62"/>
      <c r="E15" s="76">
        <f>'MASTERS Tech Routines'!D150</f>
        <v>0</v>
      </c>
      <c r="F15" s="73">
        <f>'Masters Free Routines'!D119</f>
        <v>0</v>
      </c>
      <c r="G15" s="73">
        <f>Tableau1[[#This Row],[Tech Routine Score:]]+Tableau1[[#This Row],[Free Routine Score:]]</f>
        <v>0</v>
      </c>
      <c r="H15" s="73">
        <f>Tableau1[[#This Row],[Total Score (200)]]/2</f>
        <v>0</v>
      </c>
      <c r="I15" s="61">
        <f>RANK(Tableau1[[#This Row],[Total Score (200)]],Tableau1[Total Score (200)])</f>
        <v>8</v>
      </c>
      <c r="J15" s="77" t="str">
        <f>IF(Tableau1[[#This Row],[Free Routine Score:]]=0,"",IF(Tableau1[[#This Row],[Ranking:]]=1,"GOLD",IF(Tableau1[[#This Row],[Ranking:]]=2,"SILVER",IF(Tableau1[[#This Row],[Ranking:]]=3,"BRONZE",""))))</f>
        <v/>
      </c>
    </row>
    <row r="16" spans="2:10" x14ac:dyDescent="0.35">
      <c r="B16" s="50">
        <v>13</v>
      </c>
      <c r="C16" s="62"/>
      <c r="D16" s="62"/>
      <c r="E16" s="76">
        <f>'MASTERS Tech Routines'!D163</f>
        <v>0</v>
      </c>
      <c r="F16" s="73">
        <f>'Masters Free Routines'!D129</f>
        <v>0</v>
      </c>
      <c r="G16" s="73">
        <f>Tableau1[[#This Row],[Tech Routine Score:]]+Tableau1[[#This Row],[Free Routine Score:]]</f>
        <v>0</v>
      </c>
      <c r="H16" s="73">
        <f>Tableau1[[#This Row],[Total Score (200)]]/2</f>
        <v>0</v>
      </c>
      <c r="I16" s="61">
        <f>RANK(Tableau1[[#This Row],[Total Score (200)]],Tableau1[Total Score (200)])</f>
        <v>8</v>
      </c>
      <c r="J16" s="77" t="str">
        <f>IF(Tableau1[[#This Row],[Free Routine Score:]]=0,"",IF(Tableau1[[#This Row],[Ranking:]]=1,"GOLD",IF(Tableau1[[#This Row],[Ranking:]]=2,"SILVER",IF(Tableau1[[#This Row],[Ranking:]]=3,"BRONZE",""))))</f>
        <v/>
      </c>
    </row>
    <row r="17" spans="2:10" x14ac:dyDescent="0.35">
      <c r="B17" s="50">
        <v>14</v>
      </c>
      <c r="C17" s="62"/>
      <c r="D17" s="62"/>
      <c r="E17" s="76">
        <f>'MASTERS Tech Routines'!D176</f>
        <v>0</v>
      </c>
      <c r="F17" s="73">
        <f>'Masters Free Routines'!D139</f>
        <v>0</v>
      </c>
      <c r="G17" s="73">
        <f>Tableau1[[#This Row],[Tech Routine Score:]]+Tableau1[[#This Row],[Free Routine Score:]]</f>
        <v>0</v>
      </c>
      <c r="H17" s="73">
        <f>Tableau1[[#This Row],[Total Score (200)]]/2</f>
        <v>0</v>
      </c>
      <c r="I17" s="61">
        <f>RANK(Tableau1[[#This Row],[Total Score (200)]],Tableau1[Total Score (200)])</f>
        <v>8</v>
      </c>
      <c r="J17" s="77" t="str">
        <f>IF(Tableau1[[#This Row],[Free Routine Score:]]=0,"",IF(Tableau1[[#This Row],[Ranking:]]=1,"GOLD",IF(Tableau1[[#This Row],[Ranking:]]=2,"SILVER",IF(Tableau1[[#This Row],[Ranking:]]=3,"BRONZE",""))))</f>
        <v/>
      </c>
    </row>
    <row r="18" spans="2:10" x14ac:dyDescent="0.35">
      <c r="B18" s="50">
        <v>15</v>
      </c>
      <c r="C18" s="62"/>
      <c r="D18" s="62"/>
      <c r="E18" s="76">
        <f>'MASTERS Tech Routines'!D189</f>
        <v>0</v>
      </c>
      <c r="F18" s="73">
        <f>'Masters Free Routines'!D149</f>
        <v>0</v>
      </c>
      <c r="G18" s="73">
        <f>Tableau1[[#This Row],[Tech Routine Score:]]+Tableau1[[#This Row],[Free Routine Score:]]</f>
        <v>0</v>
      </c>
      <c r="H18" s="73">
        <f>Tableau1[[#This Row],[Total Score (200)]]/2</f>
        <v>0</v>
      </c>
      <c r="I18" s="61">
        <f>RANK(Tableau1[[#This Row],[Total Score (200)]],Tableau1[Total Score (200)])</f>
        <v>8</v>
      </c>
      <c r="J18" s="77" t="str">
        <f>IF(Tableau1[[#This Row],[Free Routine Score:]]=0,"",IF(Tableau1[[#This Row],[Ranking:]]=1,"GOLD",IF(Tableau1[[#This Row],[Ranking:]]=2,"SILVER",IF(Tableau1[[#This Row],[Ranking:]]=3,"BRONZE",""))))</f>
        <v/>
      </c>
    </row>
  </sheetData>
  <conditionalFormatting sqref="J1:J1048576">
    <cfRule type="cellIs" dxfId="12" priority="1" operator="equal">
      <formula>"BRONZE"</formula>
    </cfRule>
    <cfRule type="cellIs" dxfId="11" priority="2" operator="equal">
      <formula>"SILVER"</formula>
    </cfRule>
    <cfRule type="cellIs" dxfId="10" priority="3" operator="equal">
      <formula>"GOLD"</formula>
    </cfRule>
  </conditionalFormatting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T197"/>
  <sheetViews>
    <sheetView zoomScale="80" zoomScaleNormal="80" workbookViewId="0">
      <selection activeCell="F29" sqref="F29"/>
    </sheetView>
  </sheetViews>
  <sheetFormatPr defaultColWidth="9.1796875" defaultRowHeight="14.5" x14ac:dyDescent="0.35"/>
  <cols>
    <col min="1" max="1" width="18.54296875" customWidth="1"/>
    <col min="2" max="2" width="17" style="3" customWidth="1"/>
    <col min="3" max="3" width="2.81640625" style="3" customWidth="1"/>
    <col min="4" max="4" width="10.81640625" customWidth="1"/>
    <col min="5" max="5" width="10.453125" customWidth="1"/>
    <col min="6" max="6" width="12.1796875" customWidth="1"/>
    <col min="7" max="7" width="24" customWidth="1"/>
    <col min="8" max="8" width="5.1796875" customWidth="1"/>
    <col min="9" max="9" width="9.81640625" customWidth="1"/>
    <col min="11" max="11" width="9.54296875" customWidth="1"/>
    <col min="18" max="18" width="24.7265625" customWidth="1"/>
    <col min="19" max="19" width="7" customWidth="1"/>
    <col min="20" max="20" width="7.1796875" style="3" customWidth="1"/>
  </cols>
  <sheetData>
    <row r="1" spans="1:20" ht="19" thickBot="1" x14ac:dyDescent="0.5">
      <c r="A1" t="s">
        <v>6</v>
      </c>
      <c r="B1"/>
      <c r="C1"/>
      <c r="I1" s="21" t="s">
        <v>22</v>
      </c>
      <c r="J1" s="22"/>
      <c r="K1" s="23"/>
    </row>
    <row r="2" spans="1:20" ht="15" thickBot="1" x14ac:dyDescent="0.4">
      <c r="B2" t="s">
        <v>18</v>
      </c>
      <c r="C2"/>
      <c r="D2" t="s">
        <v>19</v>
      </c>
    </row>
    <row r="3" spans="1:20" ht="18.5" x14ac:dyDescent="0.45">
      <c r="A3" s="74" t="s">
        <v>76</v>
      </c>
      <c r="B3" s="26" t="s">
        <v>23</v>
      </c>
      <c r="C3" s="28"/>
      <c r="D3" s="60" t="str">
        <f>Summary!C4</f>
        <v>Wios</v>
      </c>
      <c r="E3" s="32"/>
      <c r="F3" s="7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1"/>
    </row>
    <row r="4" spans="1:20" ht="15" thickBot="1" x14ac:dyDescent="0.4">
      <c r="A4" s="10" t="s">
        <v>7</v>
      </c>
      <c r="B4" s="29"/>
      <c r="C4" s="30"/>
      <c r="D4" s="30"/>
      <c r="E4" s="33"/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0"/>
    </row>
    <row r="5" spans="1:20" ht="15" thickBot="1" x14ac:dyDescent="0.4">
      <c r="A5" s="24">
        <v>1</v>
      </c>
      <c r="B5" s="29" t="s">
        <v>24</v>
      </c>
      <c r="C5" s="30"/>
      <c r="D5" s="34" t="str">
        <f>Summary!D4</f>
        <v>Aaike Rogier/Tataina Crabbe</v>
      </c>
      <c r="E5" s="33"/>
      <c r="F5" s="10"/>
      <c r="G5" s="4"/>
      <c r="H5" s="4"/>
      <c r="I5" s="4" t="s">
        <v>2</v>
      </c>
      <c r="J5" s="4" t="s">
        <v>0</v>
      </c>
      <c r="K5" s="4" t="s">
        <v>1</v>
      </c>
      <c r="L5" s="4" t="s">
        <v>3</v>
      </c>
      <c r="M5" s="4" t="s">
        <v>4</v>
      </c>
      <c r="N5" s="4"/>
      <c r="O5" s="4"/>
      <c r="P5" s="4"/>
      <c r="Q5" s="4"/>
      <c r="R5" s="17" t="s">
        <v>20</v>
      </c>
      <c r="S5" s="16"/>
      <c r="T5" s="40"/>
    </row>
    <row r="6" spans="1:20" x14ac:dyDescent="0.35">
      <c r="A6" s="24"/>
      <c r="B6" s="29"/>
      <c r="C6" s="30"/>
      <c r="D6" s="30"/>
      <c r="E6" s="33"/>
      <c r="F6" s="10"/>
      <c r="G6" s="2" t="s">
        <v>37</v>
      </c>
      <c r="H6" s="2"/>
      <c r="I6" s="63"/>
      <c r="J6" s="63"/>
      <c r="K6" s="63"/>
      <c r="L6" s="63"/>
      <c r="M6" s="63"/>
      <c r="N6" s="86">
        <f>SUM(I6:M6)-MIN(I6:M6)-MAX(I6:M6)</f>
        <v>0</v>
      </c>
      <c r="O6" s="87"/>
      <c r="P6" s="4" t="s">
        <v>53</v>
      </c>
      <c r="Q6" s="4"/>
      <c r="R6" s="18" t="s">
        <v>56</v>
      </c>
      <c r="S6" s="64">
        <v>0</v>
      </c>
      <c r="T6" s="41">
        <f>S6*(-0.5)</f>
        <v>0</v>
      </c>
    </row>
    <row r="7" spans="1:20" x14ac:dyDescent="0.35">
      <c r="A7" s="24"/>
      <c r="B7" s="29" t="s">
        <v>25</v>
      </c>
      <c r="C7" s="30"/>
      <c r="D7" s="31">
        <f>O13+(SUM(T6:T9))</f>
        <v>0</v>
      </c>
      <c r="E7" s="33"/>
      <c r="F7" s="10"/>
      <c r="G7" s="2" t="s">
        <v>50</v>
      </c>
      <c r="H7" s="2"/>
      <c r="I7" s="63"/>
      <c r="J7" s="63"/>
      <c r="K7" s="63"/>
      <c r="L7" s="63"/>
      <c r="M7" s="63"/>
      <c r="N7" s="86">
        <f t="shared" ref="N7" si="0">SUM(I7:M7)-MIN(I7:M7)-MAX(I7:M7)</f>
        <v>0</v>
      </c>
      <c r="O7" s="87"/>
      <c r="P7" s="4" t="s">
        <v>53</v>
      </c>
      <c r="Q7" s="4"/>
      <c r="R7" s="37" t="s">
        <v>55</v>
      </c>
      <c r="S7" s="69">
        <v>0</v>
      </c>
      <c r="T7" s="41">
        <f>S7*(-0.5)</f>
        <v>0</v>
      </c>
    </row>
    <row r="8" spans="1:20" x14ac:dyDescent="0.35">
      <c r="A8" s="24"/>
      <c r="B8" s="29"/>
      <c r="C8" s="30"/>
      <c r="D8" s="15"/>
      <c r="E8" s="33"/>
      <c r="F8" s="10"/>
      <c r="G8" s="2" t="str">
        <f>CONCATENATE("Elements ",'Weight Elements'!$B$5," - ",'Weight Elements'!$C$5)</f>
        <v>Elements 1 - Fishtail</v>
      </c>
      <c r="H8" s="2">
        <f>'Weight Elements'!$D$5</f>
        <v>1.6</v>
      </c>
      <c r="I8" s="63"/>
      <c r="J8" s="63"/>
      <c r="K8" s="63"/>
      <c r="L8" s="63"/>
      <c r="M8" s="63"/>
      <c r="N8" s="80">
        <f>((SUM(I8:M8)-MIN(I8:M8)-MAX(I8:M8))/3)*H8</f>
        <v>0</v>
      </c>
      <c r="O8" s="88">
        <f>SUM(N8:N12)/SUM(H8:H12)*4</f>
        <v>0</v>
      </c>
      <c r="P8" s="91" t="s">
        <v>54</v>
      </c>
      <c r="Q8" s="4"/>
      <c r="R8" s="37" t="s">
        <v>57</v>
      </c>
      <c r="S8" s="69">
        <v>0</v>
      </c>
      <c r="T8" s="41">
        <f>S8*(-1)</f>
        <v>0</v>
      </c>
    </row>
    <row r="9" spans="1:20" ht="15" thickBot="1" x14ac:dyDescent="0.4">
      <c r="A9" s="24"/>
      <c r="B9" s="29"/>
      <c r="C9" s="30"/>
      <c r="D9" s="15"/>
      <c r="E9" s="33"/>
      <c r="F9" s="10"/>
      <c r="G9" s="2" t="str">
        <f>CONCATENATE("Elements ",'Weight Elements'!$B$6," - ",'Weight Elements'!$C$6)</f>
        <v>Elements 2 - Split</v>
      </c>
      <c r="H9" s="2">
        <f>'Weight Elements'!$D$6</f>
        <v>1.3</v>
      </c>
      <c r="I9" s="63"/>
      <c r="J9" s="63"/>
      <c r="K9" s="63"/>
      <c r="L9" s="63"/>
      <c r="M9" s="63"/>
      <c r="N9" s="20">
        <f t="shared" ref="N9:N12" si="1">((SUM(I9:M9)-MIN(I9:M9)-MAX(I9:M9))/3)*H9</f>
        <v>0</v>
      </c>
      <c r="O9" s="89"/>
      <c r="P9" s="91"/>
      <c r="Q9" s="4"/>
      <c r="R9" s="19" t="s">
        <v>58</v>
      </c>
      <c r="S9" s="65">
        <v>0</v>
      </c>
      <c r="T9" s="41">
        <f>S9*(-2)</f>
        <v>0</v>
      </c>
    </row>
    <row r="10" spans="1:20" x14ac:dyDescent="0.35">
      <c r="A10" s="24"/>
      <c r="B10" s="29"/>
      <c r="C10" s="30"/>
      <c r="D10" s="15"/>
      <c r="E10" s="33"/>
      <c r="F10" s="10"/>
      <c r="G10" s="2" t="str">
        <f>CONCATENATE("Elements ",'Weight Elements'!$B$7," - ",'Weight Elements'!$C$7)</f>
        <v>Elements 3 - Splin</v>
      </c>
      <c r="H10" s="2">
        <f>'Weight Elements'!$D$7</f>
        <v>1.1000000000000001</v>
      </c>
      <c r="I10" s="63"/>
      <c r="J10" s="63"/>
      <c r="K10" s="63"/>
      <c r="L10" s="63"/>
      <c r="M10" s="63"/>
      <c r="N10" s="20">
        <f t="shared" si="1"/>
        <v>0</v>
      </c>
      <c r="O10" s="89"/>
      <c r="P10" s="91"/>
      <c r="Q10" s="4"/>
      <c r="R10" s="4"/>
      <c r="S10" s="4"/>
      <c r="T10" s="40"/>
    </row>
    <row r="11" spans="1:20" x14ac:dyDescent="0.35">
      <c r="A11" s="24"/>
      <c r="B11" s="29"/>
      <c r="C11" s="30"/>
      <c r="D11" s="15"/>
      <c r="E11" s="33"/>
      <c r="F11" s="10"/>
      <c r="G11" s="2" t="str">
        <f>CONCATENATE("Elements ",'Weight Elements'!$B$8," - ",'Weight Elements'!$C$8)</f>
        <v>Elements 4 - Ballet Legs</v>
      </c>
      <c r="H11" s="2">
        <f>'Weight Elements'!$D$8</f>
        <v>1.3</v>
      </c>
      <c r="I11" s="63"/>
      <c r="J11" s="63"/>
      <c r="K11" s="63"/>
      <c r="L11" s="63"/>
      <c r="M11" s="63"/>
      <c r="N11" s="20">
        <f t="shared" si="1"/>
        <v>0</v>
      </c>
      <c r="O11" s="89"/>
      <c r="P11" s="91"/>
      <c r="Q11" s="4"/>
      <c r="R11" s="4"/>
      <c r="S11" s="4"/>
      <c r="T11" s="40"/>
    </row>
    <row r="12" spans="1:20" x14ac:dyDescent="0.35">
      <c r="A12" s="24"/>
      <c r="B12" s="29"/>
      <c r="C12" s="30"/>
      <c r="D12" s="15"/>
      <c r="E12" s="33"/>
      <c r="F12" s="10"/>
      <c r="G12" s="2" t="str">
        <f>CONCATENATE("Elements ",'Weight Elements'!$B$9," - ",'Weight Elements'!$C$9)</f>
        <v>Elements 5 - Barracuda</v>
      </c>
      <c r="H12" s="2">
        <f>'Weight Elements'!$D$9</f>
        <v>1.6</v>
      </c>
      <c r="I12" s="63"/>
      <c r="J12" s="63"/>
      <c r="K12" s="63"/>
      <c r="L12" s="63"/>
      <c r="M12" s="63"/>
      <c r="N12" s="20">
        <f t="shared" si="1"/>
        <v>0</v>
      </c>
      <c r="O12" s="90"/>
      <c r="P12" s="91"/>
      <c r="Q12" s="4"/>
      <c r="R12" s="4"/>
      <c r="S12" s="4"/>
      <c r="T12" s="40"/>
    </row>
    <row r="13" spans="1:20" x14ac:dyDescent="0.35">
      <c r="A13" s="24"/>
      <c r="B13" s="29"/>
      <c r="C13" s="30"/>
      <c r="D13" s="15"/>
      <c r="E13" s="33"/>
      <c r="F13" s="10"/>
      <c r="G13" s="4"/>
      <c r="H13" s="4"/>
      <c r="I13" s="5"/>
      <c r="J13" s="5"/>
      <c r="K13" s="5"/>
      <c r="L13" s="5"/>
      <c r="M13" s="5"/>
      <c r="N13" s="81" t="s">
        <v>51</v>
      </c>
      <c r="O13" s="82">
        <f>O8+N7+N6</f>
        <v>0</v>
      </c>
      <c r="P13" s="82" t="s">
        <v>52</v>
      </c>
      <c r="Q13" s="4"/>
      <c r="R13" s="4"/>
      <c r="S13" s="4"/>
      <c r="T13" s="40"/>
    </row>
    <row r="14" spans="1:20" x14ac:dyDescent="0.35">
      <c r="A14" s="24"/>
      <c r="B14" s="29"/>
      <c r="C14" s="30"/>
      <c r="D14" s="15"/>
      <c r="E14" s="33"/>
      <c r="F14" s="10"/>
      <c r="G14" s="4"/>
      <c r="H14" s="4"/>
      <c r="I14" s="5"/>
      <c r="J14" s="5"/>
      <c r="K14" s="5"/>
      <c r="L14" s="5"/>
      <c r="M14" s="5"/>
      <c r="N14" s="4"/>
      <c r="O14" s="4"/>
      <c r="P14" s="4"/>
      <c r="Q14" s="4"/>
      <c r="R14" s="4"/>
      <c r="S14" s="4"/>
      <c r="T14" s="40"/>
    </row>
    <row r="15" spans="1:20" ht="15" thickBot="1" x14ac:dyDescent="0.4">
      <c r="A15" s="25"/>
      <c r="B15" s="35"/>
      <c r="C15" s="12"/>
      <c r="D15" s="13"/>
      <c r="E15" s="14"/>
      <c r="F15" s="3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72"/>
    </row>
    <row r="16" spans="1:20" ht="18.5" x14ac:dyDescent="0.45">
      <c r="A16" s="36" t="str">
        <f>A3</f>
        <v>Solo 25-29</v>
      </c>
      <c r="B16" s="26" t="s">
        <v>23</v>
      </c>
      <c r="C16" s="28"/>
      <c r="D16" s="60" t="str">
        <f>Summary!C5</f>
        <v>USVEC</v>
      </c>
      <c r="E16" s="32"/>
      <c r="F16" s="7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1"/>
    </row>
    <row r="17" spans="1:20" ht="15" thickBot="1" x14ac:dyDescent="0.4">
      <c r="A17" s="10" t="s">
        <v>7</v>
      </c>
      <c r="B17" s="29"/>
      <c r="C17" s="30"/>
      <c r="D17" s="30"/>
      <c r="E17" s="33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0"/>
    </row>
    <row r="18" spans="1:20" ht="15" thickBot="1" x14ac:dyDescent="0.4">
      <c r="A18" s="24">
        <v>2</v>
      </c>
      <c r="B18" s="29" t="s">
        <v>24</v>
      </c>
      <c r="C18" s="30"/>
      <c r="D18" s="34" t="str">
        <f>Summary!D5</f>
        <v>Stéphanie Baunez/Stacy Fontaine</v>
      </c>
      <c r="E18" s="33"/>
      <c r="F18" s="10"/>
      <c r="G18" s="4"/>
      <c r="H18" s="4"/>
      <c r="I18" s="4" t="s">
        <v>2</v>
      </c>
      <c r="J18" s="4" t="s">
        <v>0</v>
      </c>
      <c r="K18" s="4" t="s">
        <v>1</v>
      </c>
      <c r="L18" s="4" t="s">
        <v>3</v>
      </c>
      <c r="M18" s="4" t="s">
        <v>4</v>
      </c>
      <c r="N18" s="4"/>
      <c r="O18" s="4"/>
      <c r="P18" s="4"/>
      <c r="Q18" s="4"/>
      <c r="R18" s="17" t="s">
        <v>20</v>
      </c>
      <c r="S18" s="16"/>
      <c r="T18" s="40"/>
    </row>
    <row r="19" spans="1:20" x14ac:dyDescent="0.35">
      <c r="A19" s="24"/>
      <c r="B19" s="29"/>
      <c r="C19" s="30"/>
      <c r="D19" s="30"/>
      <c r="E19" s="33"/>
      <c r="F19" s="10"/>
      <c r="G19" s="2" t="s">
        <v>37</v>
      </c>
      <c r="H19" s="2"/>
      <c r="I19" s="63">
        <v>5.8</v>
      </c>
      <c r="J19" s="63">
        <v>5.9</v>
      </c>
      <c r="K19" s="63">
        <v>6.3</v>
      </c>
      <c r="L19" s="63">
        <v>5.7</v>
      </c>
      <c r="M19" s="63">
        <v>6.2</v>
      </c>
      <c r="N19" s="86">
        <f>SUM(I19:M19)-MIN(I19:M19)-MAX(I19:M19)</f>
        <v>17.899999999999999</v>
      </c>
      <c r="O19" s="87"/>
      <c r="P19" s="4" t="s">
        <v>53</v>
      </c>
      <c r="Q19" s="4"/>
      <c r="R19" s="18" t="s">
        <v>56</v>
      </c>
      <c r="S19" s="64">
        <v>0</v>
      </c>
      <c r="T19" s="41">
        <f>S19*(-0.5)</f>
        <v>0</v>
      </c>
    </row>
    <row r="20" spans="1:20" x14ac:dyDescent="0.35">
      <c r="A20" s="24"/>
      <c r="B20" s="29" t="s">
        <v>25</v>
      </c>
      <c r="C20" s="30"/>
      <c r="D20" s="31">
        <f>O26+(SUM(T19:T22))</f>
        <v>57.731884057971008</v>
      </c>
      <c r="E20" s="33"/>
      <c r="F20" s="10"/>
      <c r="G20" s="2" t="s">
        <v>50</v>
      </c>
      <c r="H20" s="2"/>
      <c r="I20" s="63">
        <v>6</v>
      </c>
      <c r="J20" s="63">
        <v>6.4</v>
      </c>
      <c r="K20" s="63">
        <v>6</v>
      </c>
      <c r="L20" s="63">
        <v>6.1</v>
      </c>
      <c r="M20" s="63">
        <v>6.9</v>
      </c>
      <c r="N20" s="86">
        <f t="shared" ref="N20" si="2">SUM(I20:M20)-MIN(I20:M20)-MAX(I20:M20)</f>
        <v>18.5</v>
      </c>
      <c r="O20" s="87"/>
      <c r="P20" s="4" t="s">
        <v>53</v>
      </c>
      <c r="Q20" s="4"/>
      <c r="R20" s="37" t="s">
        <v>55</v>
      </c>
      <c r="S20" s="69">
        <v>1</v>
      </c>
      <c r="T20" s="41">
        <f>S20*(-0.5)</f>
        <v>-0.5</v>
      </c>
    </row>
    <row r="21" spans="1:20" x14ac:dyDescent="0.35">
      <c r="A21" s="24"/>
      <c r="B21" s="29"/>
      <c r="C21" s="30"/>
      <c r="D21" s="15"/>
      <c r="E21" s="33"/>
      <c r="F21" s="10"/>
      <c r="G21" s="2" t="str">
        <f>CONCATENATE("Elements ",'Weight Elements'!$B$5," - ",'Weight Elements'!$C$5)</f>
        <v>Elements 1 - Fishtail</v>
      </c>
      <c r="H21" s="2">
        <f>'Weight Elements'!$D$5</f>
        <v>1.6</v>
      </c>
      <c r="I21" s="63">
        <v>6</v>
      </c>
      <c r="J21" s="63">
        <v>6.1</v>
      </c>
      <c r="K21" s="63">
        <v>6</v>
      </c>
      <c r="L21" s="63">
        <v>5.9</v>
      </c>
      <c r="M21" s="63">
        <v>5.6</v>
      </c>
      <c r="N21" s="80">
        <f>((SUM(I21:M21)-MIN(I21:M21)-MAX(I21:M21))/3)*H21</f>
        <v>9.5466666666666651</v>
      </c>
      <c r="O21" s="88">
        <f>SUM(N21:N25)/SUM(H21:H25)*4</f>
        <v>21.83188405797101</v>
      </c>
      <c r="P21" s="91" t="s">
        <v>54</v>
      </c>
      <c r="Q21" s="4"/>
      <c r="R21" s="37" t="s">
        <v>57</v>
      </c>
      <c r="S21" s="69">
        <v>0</v>
      </c>
      <c r="T21" s="41">
        <f>S21*(-1)</f>
        <v>0</v>
      </c>
    </row>
    <row r="22" spans="1:20" ht="15" thickBot="1" x14ac:dyDescent="0.4">
      <c r="A22" s="24"/>
      <c r="B22" s="29"/>
      <c r="C22" s="30"/>
      <c r="D22" s="15"/>
      <c r="E22" s="33"/>
      <c r="F22" s="10"/>
      <c r="G22" s="2" t="str">
        <f>CONCATENATE("Elements ",'Weight Elements'!$B$6," - ",'Weight Elements'!$C$6)</f>
        <v>Elements 2 - Split</v>
      </c>
      <c r="H22" s="2">
        <f>'Weight Elements'!$D$6</f>
        <v>1.3</v>
      </c>
      <c r="I22" s="63">
        <v>6</v>
      </c>
      <c r="J22" s="63"/>
      <c r="K22" s="63">
        <v>6.2</v>
      </c>
      <c r="L22" s="63">
        <v>6</v>
      </c>
      <c r="M22" s="63">
        <v>5.6</v>
      </c>
      <c r="N22" s="20">
        <f t="shared" ref="N22:N25" si="3">((SUM(I22:M22)-MIN(I22:M22)-MAX(I22:M22))/3)*H22</f>
        <v>5.1999999999999984</v>
      </c>
      <c r="O22" s="89"/>
      <c r="P22" s="91"/>
      <c r="Q22" s="4"/>
      <c r="R22" s="19" t="s">
        <v>58</v>
      </c>
      <c r="S22" s="65">
        <v>0</v>
      </c>
      <c r="T22" s="41">
        <f>S22*(-2)</f>
        <v>0</v>
      </c>
    </row>
    <row r="23" spans="1:20" x14ac:dyDescent="0.35">
      <c r="A23" s="24"/>
      <c r="B23" s="29"/>
      <c r="C23" s="30"/>
      <c r="D23" s="15"/>
      <c r="E23" s="33"/>
      <c r="F23" s="10"/>
      <c r="G23" s="2" t="str">
        <f>CONCATENATE("Elements ",'Weight Elements'!$B$7," - ",'Weight Elements'!$C$7)</f>
        <v>Elements 3 - Splin</v>
      </c>
      <c r="H23" s="2">
        <f>'Weight Elements'!$D$7</f>
        <v>1.1000000000000001</v>
      </c>
      <c r="I23" s="63">
        <v>5.9</v>
      </c>
      <c r="J23" s="63">
        <v>5.9</v>
      </c>
      <c r="K23" s="63">
        <v>6</v>
      </c>
      <c r="L23" s="63">
        <v>5.9</v>
      </c>
      <c r="M23" s="63">
        <v>5.7</v>
      </c>
      <c r="N23" s="20">
        <f t="shared" si="3"/>
        <v>6.490000000000002</v>
      </c>
      <c r="O23" s="89"/>
      <c r="P23" s="91"/>
      <c r="Q23" s="4"/>
      <c r="R23" s="4"/>
      <c r="S23" s="4"/>
      <c r="T23" s="40"/>
    </row>
    <row r="24" spans="1:20" x14ac:dyDescent="0.35">
      <c r="A24" s="24"/>
      <c r="B24" s="29"/>
      <c r="C24" s="30"/>
      <c r="D24" s="15"/>
      <c r="E24" s="33"/>
      <c r="F24" s="10"/>
      <c r="G24" s="2" t="str">
        <f>CONCATENATE("Elements ",'Weight Elements'!$B$8," - ",'Weight Elements'!$C$8)</f>
        <v>Elements 4 - Ballet Legs</v>
      </c>
      <c r="H24" s="2">
        <f>'Weight Elements'!$D$8</f>
        <v>1.3</v>
      </c>
      <c r="I24" s="63">
        <v>5.8</v>
      </c>
      <c r="J24" s="63">
        <v>5.8</v>
      </c>
      <c r="K24" s="63">
        <v>6.1</v>
      </c>
      <c r="L24" s="63">
        <v>5.4</v>
      </c>
      <c r="M24" s="63">
        <v>5.5</v>
      </c>
      <c r="N24" s="20">
        <f t="shared" si="3"/>
        <v>7.41</v>
      </c>
      <c r="O24" s="89"/>
      <c r="P24" s="91"/>
      <c r="Q24" s="4"/>
      <c r="R24" s="4"/>
      <c r="S24" s="4"/>
      <c r="T24" s="40"/>
    </row>
    <row r="25" spans="1:20" x14ac:dyDescent="0.35">
      <c r="A25" s="24"/>
      <c r="B25" s="29"/>
      <c r="C25" s="30"/>
      <c r="D25" s="15"/>
      <c r="E25" s="33"/>
      <c r="F25" s="10"/>
      <c r="G25" s="2" t="str">
        <f>CONCATENATE("Elements ",'Weight Elements'!$B$9," - ",'Weight Elements'!$C$9)</f>
        <v>Elements 5 - Barracuda</v>
      </c>
      <c r="H25" s="2">
        <f>'Weight Elements'!$D$9</f>
        <v>1.6</v>
      </c>
      <c r="I25" s="63">
        <v>5.8</v>
      </c>
      <c r="J25" s="63">
        <v>5.7</v>
      </c>
      <c r="K25" s="63">
        <v>6.2</v>
      </c>
      <c r="L25" s="63">
        <v>5.4</v>
      </c>
      <c r="M25" s="63">
        <v>5.4</v>
      </c>
      <c r="N25" s="20">
        <f t="shared" si="3"/>
        <v>9.0133333333333336</v>
      </c>
      <c r="O25" s="90"/>
      <c r="P25" s="91"/>
      <c r="Q25" s="4"/>
      <c r="R25" s="4"/>
      <c r="S25" s="4"/>
      <c r="T25" s="40"/>
    </row>
    <row r="26" spans="1:20" x14ac:dyDescent="0.35">
      <c r="A26" s="24"/>
      <c r="B26" s="29"/>
      <c r="C26" s="30"/>
      <c r="D26" s="15"/>
      <c r="E26" s="33"/>
      <c r="F26" s="10"/>
      <c r="G26" s="4"/>
      <c r="H26" s="4"/>
      <c r="I26" s="5"/>
      <c r="J26" s="5"/>
      <c r="K26" s="5"/>
      <c r="L26" s="5"/>
      <c r="M26" s="5"/>
      <c r="N26" s="81" t="s">
        <v>51</v>
      </c>
      <c r="O26" s="82">
        <f>O21+N20+N19</f>
        <v>58.231884057971008</v>
      </c>
      <c r="P26" s="82" t="s">
        <v>52</v>
      </c>
      <c r="Q26" s="4"/>
      <c r="R26" s="4"/>
      <c r="S26" s="4"/>
      <c r="T26" s="40"/>
    </row>
    <row r="27" spans="1:20" x14ac:dyDescent="0.35">
      <c r="A27" s="24"/>
      <c r="B27" s="29"/>
      <c r="C27" s="30"/>
      <c r="D27" s="15"/>
      <c r="E27" s="33"/>
      <c r="F27" s="10"/>
      <c r="G27" s="4"/>
      <c r="H27" s="4"/>
      <c r="I27" s="5"/>
      <c r="J27" s="5"/>
      <c r="K27" s="5"/>
      <c r="L27" s="5"/>
      <c r="M27" s="5"/>
      <c r="N27" s="4"/>
      <c r="O27" s="4"/>
      <c r="P27" s="4"/>
      <c r="Q27" s="4"/>
      <c r="R27" s="4"/>
      <c r="S27" s="4"/>
      <c r="T27" s="40"/>
    </row>
    <row r="28" spans="1:20" ht="15" thickBot="1" x14ac:dyDescent="0.4">
      <c r="A28" s="25"/>
      <c r="B28" s="35"/>
      <c r="C28" s="12"/>
      <c r="D28" s="13"/>
      <c r="E28" s="14"/>
      <c r="F28" s="3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72"/>
    </row>
    <row r="29" spans="1:20" ht="18.5" x14ac:dyDescent="0.45">
      <c r="A29" s="36" t="str">
        <f>A16</f>
        <v>Solo 25-29</v>
      </c>
      <c r="B29" s="26" t="s">
        <v>23</v>
      </c>
      <c r="C29" s="28"/>
      <c r="D29" s="60" t="str">
        <f>Summary!C6</f>
        <v>Sincrogestio (free only)</v>
      </c>
      <c r="E29" s="32"/>
      <c r="F29" s="7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71"/>
    </row>
    <row r="30" spans="1:20" ht="15" thickBot="1" x14ac:dyDescent="0.4">
      <c r="A30" s="10" t="s">
        <v>7</v>
      </c>
      <c r="B30" s="29"/>
      <c r="C30" s="30"/>
      <c r="D30" s="30"/>
      <c r="E30" s="33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0"/>
    </row>
    <row r="31" spans="1:20" ht="15" thickBot="1" x14ac:dyDescent="0.4">
      <c r="A31" s="24">
        <v>3</v>
      </c>
      <c r="B31" s="29" t="s">
        <v>24</v>
      </c>
      <c r="C31" s="30"/>
      <c r="D31" s="34" t="str">
        <f>Summary!D6</f>
        <v>Laaia Blanco Espinosa /Cecilia Jimenez Nieto</v>
      </c>
      <c r="E31" s="33"/>
      <c r="F31" s="10"/>
      <c r="G31" s="4"/>
      <c r="H31" s="4"/>
      <c r="I31" s="4" t="s">
        <v>2</v>
      </c>
      <c r="J31" s="4" t="s">
        <v>0</v>
      </c>
      <c r="K31" s="4" t="s">
        <v>1</v>
      </c>
      <c r="L31" s="4" t="s">
        <v>3</v>
      </c>
      <c r="M31" s="4" t="s">
        <v>4</v>
      </c>
      <c r="N31" s="4"/>
      <c r="O31" s="4"/>
      <c r="P31" s="4"/>
      <c r="Q31" s="4"/>
      <c r="R31" s="17" t="s">
        <v>20</v>
      </c>
      <c r="S31" s="16"/>
      <c r="T31" s="40"/>
    </row>
    <row r="32" spans="1:20" x14ac:dyDescent="0.35">
      <c r="A32" s="24"/>
      <c r="B32" s="29"/>
      <c r="C32" s="30"/>
      <c r="D32" s="30"/>
      <c r="E32" s="33"/>
      <c r="F32" s="10"/>
      <c r="G32" s="2" t="s">
        <v>37</v>
      </c>
      <c r="H32" s="2"/>
      <c r="I32" s="63"/>
      <c r="J32" s="63"/>
      <c r="K32" s="63"/>
      <c r="L32" s="63"/>
      <c r="M32" s="63"/>
      <c r="N32" s="86">
        <f>SUM(I32:M32)-MIN(I32:M32)-MAX(I32:M32)</f>
        <v>0</v>
      </c>
      <c r="O32" s="87"/>
      <c r="P32" s="4" t="s">
        <v>53</v>
      </c>
      <c r="Q32" s="4"/>
      <c r="R32" s="18" t="s">
        <v>56</v>
      </c>
      <c r="S32" s="64">
        <v>0</v>
      </c>
      <c r="T32" s="41">
        <f>S32*(-0.5)</f>
        <v>0</v>
      </c>
    </row>
    <row r="33" spans="1:20" x14ac:dyDescent="0.35">
      <c r="A33" s="24"/>
      <c r="B33" s="29" t="s">
        <v>25</v>
      </c>
      <c r="C33" s="30"/>
      <c r="D33" s="31">
        <f>O39+SUM(T32:T35)</f>
        <v>0</v>
      </c>
      <c r="E33" s="33"/>
      <c r="F33" s="10"/>
      <c r="G33" s="2" t="s">
        <v>50</v>
      </c>
      <c r="H33" s="2"/>
      <c r="I33" s="63"/>
      <c r="J33" s="63"/>
      <c r="K33" s="63"/>
      <c r="L33" s="63"/>
      <c r="M33" s="63"/>
      <c r="N33" s="86">
        <f t="shared" ref="N33" si="4">SUM(I33:M33)-MIN(I33:M33)-MAX(I33:M33)</f>
        <v>0</v>
      </c>
      <c r="O33" s="87"/>
      <c r="P33" s="4" t="s">
        <v>53</v>
      </c>
      <c r="Q33" s="4"/>
      <c r="R33" s="37" t="s">
        <v>55</v>
      </c>
      <c r="S33" s="69">
        <v>0</v>
      </c>
      <c r="T33" s="41">
        <f>S33*(-0.5)</f>
        <v>0</v>
      </c>
    </row>
    <row r="34" spans="1:20" x14ac:dyDescent="0.35">
      <c r="A34" s="24"/>
      <c r="B34" s="29"/>
      <c r="C34" s="30"/>
      <c r="D34" s="15"/>
      <c r="E34" s="33"/>
      <c r="F34" s="10"/>
      <c r="G34" s="2" t="str">
        <f>CONCATENATE("Elements ",'Weight Elements'!$B$5," - ",'Weight Elements'!$C$5)</f>
        <v>Elements 1 - Fishtail</v>
      </c>
      <c r="H34" s="2">
        <f>'Weight Elements'!$D$5</f>
        <v>1.6</v>
      </c>
      <c r="I34" s="63"/>
      <c r="J34" s="63"/>
      <c r="K34" s="63"/>
      <c r="L34" s="63"/>
      <c r="M34" s="63"/>
      <c r="N34" s="80">
        <f>((SUM(I34:M34)-MIN(I34:M34)-MAX(I34:M34))/3)*H34</f>
        <v>0</v>
      </c>
      <c r="O34" s="88">
        <f>SUM(N34:N38)/SUM(H34:H38)*4</f>
        <v>0</v>
      </c>
      <c r="P34" s="91" t="s">
        <v>54</v>
      </c>
      <c r="Q34" s="4"/>
      <c r="R34" s="37" t="s">
        <v>57</v>
      </c>
      <c r="S34" s="69">
        <v>0</v>
      </c>
      <c r="T34" s="41">
        <f>S34*(-1)</f>
        <v>0</v>
      </c>
    </row>
    <row r="35" spans="1:20" ht="15" thickBot="1" x14ac:dyDescent="0.4">
      <c r="A35" s="24"/>
      <c r="B35" s="29"/>
      <c r="C35" s="30"/>
      <c r="D35" s="15"/>
      <c r="E35" s="33"/>
      <c r="F35" s="10"/>
      <c r="G35" s="2" t="str">
        <f>CONCATENATE("Elements ",'Weight Elements'!$B$6," - ",'Weight Elements'!$C$6)</f>
        <v>Elements 2 - Split</v>
      </c>
      <c r="H35" s="2">
        <f>'Weight Elements'!$D$6</f>
        <v>1.3</v>
      </c>
      <c r="I35" s="63"/>
      <c r="J35" s="63"/>
      <c r="K35" s="63"/>
      <c r="L35" s="63"/>
      <c r="M35" s="63"/>
      <c r="N35" s="20">
        <f t="shared" ref="N35:N38" si="5">((SUM(I35:M35)-MIN(I35:M35)-MAX(I35:M35))/3)*H35</f>
        <v>0</v>
      </c>
      <c r="O35" s="89"/>
      <c r="P35" s="91"/>
      <c r="Q35" s="4"/>
      <c r="R35" s="19" t="s">
        <v>58</v>
      </c>
      <c r="S35" s="65">
        <v>0</v>
      </c>
      <c r="T35" s="41">
        <f>S35*(-2)</f>
        <v>0</v>
      </c>
    </row>
    <row r="36" spans="1:20" x14ac:dyDescent="0.35">
      <c r="A36" s="24"/>
      <c r="B36" s="29"/>
      <c r="C36" s="30"/>
      <c r="D36" s="15"/>
      <c r="E36" s="33"/>
      <c r="F36" s="10"/>
      <c r="G36" s="2" t="str">
        <f>CONCATENATE("Elements ",'Weight Elements'!$B$7," - ",'Weight Elements'!$C$7)</f>
        <v>Elements 3 - Splin</v>
      </c>
      <c r="H36" s="2">
        <f>'Weight Elements'!$D$7</f>
        <v>1.1000000000000001</v>
      </c>
      <c r="I36" s="63"/>
      <c r="J36" s="63"/>
      <c r="K36" s="63"/>
      <c r="L36" s="63"/>
      <c r="M36" s="63"/>
      <c r="N36" s="20">
        <f t="shared" si="5"/>
        <v>0</v>
      </c>
      <c r="O36" s="89"/>
      <c r="P36" s="91"/>
      <c r="Q36" s="4"/>
      <c r="R36" s="4"/>
      <c r="S36" s="4"/>
      <c r="T36" s="40"/>
    </row>
    <row r="37" spans="1:20" x14ac:dyDescent="0.35">
      <c r="A37" s="24"/>
      <c r="B37" s="29"/>
      <c r="C37" s="30"/>
      <c r="D37" s="15"/>
      <c r="E37" s="33"/>
      <c r="F37" s="10"/>
      <c r="G37" s="2" t="str">
        <f>CONCATENATE("Elements ",'Weight Elements'!$B$8," - ",'Weight Elements'!$C$8)</f>
        <v>Elements 4 - Ballet Legs</v>
      </c>
      <c r="H37" s="2">
        <f>'Weight Elements'!$D$8</f>
        <v>1.3</v>
      </c>
      <c r="I37" s="63"/>
      <c r="J37" s="63"/>
      <c r="K37" s="63"/>
      <c r="L37" s="63"/>
      <c r="M37" s="63"/>
      <c r="N37" s="20">
        <f t="shared" si="5"/>
        <v>0</v>
      </c>
      <c r="O37" s="89"/>
      <c r="P37" s="91"/>
      <c r="Q37" s="4"/>
      <c r="R37" s="4"/>
      <c r="S37" s="4"/>
      <c r="T37" s="40"/>
    </row>
    <row r="38" spans="1:20" x14ac:dyDescent="0.35">
      <c r="A38" s="24"/>
      <c r="B38" s="29"/>
      <c r="C38" s="30"/>
      <c r="D38" s="15"/>
      <c r="E38" s="33"/>
      <c r="F38" s="10"/>
      <c r="G38" s="2" t="str">
        <f>CONCATENATE("Elements ",'Weight Elements'!$B$9," - ",'Weight Elements'!$C$9)</f>
        <v>Elements 5 - Barracuda</v>
      </c>
      <c r="H38" s="2">
        <f>'Weight Elements'!$D$9</f>
        <v>1.6</v>
      </c>
      <c r="I38" s="63"/>
      <c r="J38" s="63"/>
      <c r="K38" s="63"/>
      <c r="L38" s="63"/>
      <c r="M38" s="63"/>
      <c r="N38" s="20">
        <f t="shared" si="5"/>
        <v>0</v>
      </c>
      <c r="O38" s="90"/>
      <c r="P38" s="91"/>
      <c r="Q38" s="4"/>
      <c r="R38" s="4"/>
      <c r="S38" s="4"/>
      <c r="T38" s="40"/>
    </row>
    <row r="39" spans="1:20" x14ac:dyDescent="0.35">
      <c r="A39" s="24"/>
      <c r="B39" s="29"/>
      <c r="C39" s="30"/>
      <c r="D39" s="15"/>
      <c r="E39" s="33"/>
      <c r="F39" s="10"/>
      <c r="G39" s="4"/>
      <c r="H39" s="4"/>
      <c r="I39" s="5"/>
      <c r="J39" s="5"/>
      <c r="K39" s="5"/>
      <c r="L39" s="5"/>
      <c r="M39" s="5"/>
      <c r="N39" s="81" t="s">
        <v>51</v>
      </c>
      <c r="O39" s="82">
        <f>O34+N33+N32</f>
        <v>0</v>
      </c>
      <c r="P39" s="82" t="s">
        <v>52</v>
      </c>
      <c r="Q39" s="4"/>
      <c r="R39" s="4"/>
      <c r="S39" s="4"/>
      <c r="T39" s="40"/>
    </row>
    <row r="40" spans="1:20" x14ac:dyDescent="0.35">
      <c r="A40" s="24"/>
      <c r="B40" s="29"/>
      <c r="C40" s="30"/>
      <c r="D40" s="15"/>
      <c r="E40" s="33"/>
      <c r="F40" s="10"/>
      <c r="G40" s="4"/>
      <c r="H40" s="4"/>
      <c r="I40" s="5"/>
      <c r="J40" s="5"/>
      <c r="K40" s="5"/>
      <c r="L40" s="5"/>
      <c r="M40" s="5"/>
      <c r="N40" s="4"/>
      <c r="O40" s="4"/>
      <c r="P40" s="4"/>
      <c r="Q40" s="4"/>
      <c r="R40" s="4"/>
      <c r="S40" s="4"/>
      <c r="T40" s="40"/>
    </row>
    <row r="41" spans="1:20" ht="15" thickBot="1" x14ac:dyDescent="0.4">
      <c r="A41" s="25"/>
      <c r="B41" s="35"/>
      <c r="C41" s="12"/>
      <c r="D41" s="13"/>
      <c r="E41" s="14"/>
      <c r="F41" s="3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72"/>
    </row>
    <row r="42" spans="1:20" ht="18.5" x14ac:dyDescent="0.45">
      <c r="A42" s="36" t="str">
        <f>A29</f>
        <v>Solo 25-29</v>
      </c>
      <c r="B42" s="26" t="s">
        <v>23</v>
      </c>
      <c r="C42" s="28"/>
      <c r="D42" s="60" t="str">
        <f>Summary!C7</f>
        <v>ZPC Amersfoort</v>
      </c>
      <c r="E42" s="32"/>
      <c r="F42" s="7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71"/>
    </row>
    <row r="43" spans="1:20" ht="15" thickBot="1" x14ac:dyDescent="0.4">
      <c r="A43" s="10" t="s">
        <v>7</v>
      </c>
      <c r="B43" s="29"/>
      <c r="C43" s="30"/>
      <c r="D43" s="30"/>
      <c r="E43" s="33"/>
      <c r="F43" s="1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0"/>
    </row>
    <row r="44" spans="1:20" ht="15" thickBot="1" x14ac:dyDescent="0.4">
      <c r="A44" s="24">
        <v>4</v>
      </c>
      <c r="B44" s="29" t="s">
        <v>24</v>
      </c>
      <c r="C44" s="30"/>
      <c r="D44" s="34" t="str">
        <f>Summary!D7</f>
        <v>Anouk Elsendoorn/Brenda Elsendoorn</v>
      </c>
      <c r="E44" s="33"/>
      <c r="F44" s="10"/>
      <c r="G44" s="4"/>
      <c r="H44" s="4"/>
      <c r="I44" s="4" t="s">
        <v>2</v>
      </c>
      <c r="J44" s="4" t="s">
        <v>0</v>
      </c>
      <c r="K44" s="4" t="s">
        <v>1</v>
      </c>
      <c r="L44" s="4" t="s">
        <v>3</v>
      </c>
      <c r="M44" s="4" t="s">
        <v>4</v>
      </c>
      <c r="N44" s="4"/>
      <c r="O44" s="4"/>
      <c r="P44" s="4"/>
      <c r="Q44" s="4"/>
      <c r="R44" s="17" t="s">
        <v>20</v>
      </c>
      <c r="S44" s="16"/>
      <c r="T44" s="40"/>
    </row>
    <row r="45" spans="1:20" x14ac:dyDescent="0.35">
      <c r="A45" s="24"/>
      <c r="B45" s="29"/>
      <c r="C45" s="30"/>
      <c r="D45" s="30"/>
      <c r="E45" s="33"/>
      <c r="F45" s="10"/>
      <c r="G45" s="2" t="s">
        <v>37</v>
      </c>
      <c r="H45" s="2"/>
      <c r="I45" s="63">
        <v>6</v>
      </c>
      <c r="J45" s="63">
        <v>6.4</v>
      </c>
      <c r="K45" s="63">
        <v>6.6</v>
      </c>
      <c r="L45" s="63">
        <v>6</v>
      </c>
      <c r="M45" s="63">
        <v>7</v>
      </c>
      <c r="N45" s="86">
        <f>SUM(I45:M45)-MIN(I45:M45)-MAX(I45:M45)</f>
        <v>19</v>
      </c>
      <c r="O45" s="87"/>
      <c r="P45" s="4" t="s">
        <v>53</v>
      </c>
      <c r="Q45" s="4"/>
      <c r="R45" s="18" t="s">
        <v>56</v>
      </c>
      <c r="S45" s="64">
        <v>0</v>
      </c>
      <c r="T45" s="41">
        <f>S45*(-0.5)</f>
        <v>0</v>
      </c>
    </row>
    <row r="46" spans="1:20" x14ac:dyDescent="0.35">
      <c r="A46" s="24"/>
      <c r="B46" s="29" t="s">
        <v>25</v>
      </c>
      <c r="C46" s="30"/>
      <c r="D46" s="31">
        <f>O52+SUM(T45:T48)</f>
        <v>63.384057971014485</v>
      </c>
      <c r="E46" s="33"/>
      <c r="F46" s="10"/>
      <c r="G46" s="2" t="s">
        <v>50</v>
      </c>
      <c r="H46" s="2"/>
      <c r="I46" s="63">
        <v>7.4</v>
      </c>
      <c r="J46" s="63">
        <v>6.7</v>
      </c>
      <c r="K46" s="63">
        <v>6.4</v>
      </c>
      <c r="L46" s="63">
        <v>6.3</v>
      </c>
      <c r="M46" s="63">
        <v>6.6</v>
      </c>
      <c r="N46" s="86">
        <f t="shared" ref="N46" si="6">SUM(I46:M46)-MIN(I46:M46)-MAX(I46:M46)</f>
        <v>19.699999999999996</v>
      </c>
      <c r="O46" s="87"/>
      <c r="P46" s="4" t="s">
        <v>53</v>
      </c>
      <c r="Q46" s="4"/>
      <c r="R46" s="37" t="s">
        <v>55</v>
      </c>
      <c r="S46" s="69">
        <v>0</v>
      </c>
      <c r="T46" s="41">
        <f>S46*(-0.5)</f>
        <v>0</v>
      </c>
    </row>
    <row r="47" spans="1:20" x14ac:dyDescent="0.35">
      <c r="A47" s="24"/>
      <c r="B47" s="29"/>
      <c r="C47" s="30"/>
      <c r="D47" s="15"/>
      <c r="E47" s="33"/>
      <c r="F47" s="10"/>
      <c r="G47" s="2" t="str">
        <f>CONCATENATE("Elements ",'Weight Elements'!$B$5," - ",'Weight Elements'!$C$5)</f>
        <v>Elements 1 - Fishtail</v>
      </c>
      <c r="H47" s="2">
        <f>'Weight Elements'!$D$5</f>
        <v>1.6</v>
      </c>
      <c r="I47" s="63">
        <v>6</v>
      </c>
      <c r="J47" s="63">
        <v>6.4</v>
      </c>
      <c r="K47" s="63">
        <v>6.5</v>
      </c>
      <c r="L47" s="63">
        <v>6.2</v>
      </c>
      <c r="M47" s="63">
        <v>5.7</v>
      </c>
      <c r="N47" s="80">
        <f>((SUM(I47:M47)-MIN(I47:M47)-MAX(I47:M47))/3)*H47</f>
        <v>9.92</v>
      </c>
      <c r="O47" s="88">
        <f>SUM(N47:N51)/SUM(H47:H51)*4</f>
        <v>24.684057971014493</v>
      </c>
      <c r="P47" s="91" t="s">
        <v>54</v>
      </c>
      <c r="Q47" s="4"/>
      <c r="R47" s="37" t="s">
        <v>57</v>
      </c>
      <c r="S47" s="69">
        <v>0</v>
      </c>
      <c r="T47" s="41">
        <f>S47*(-1)</f>
        <v>0</v>
      </c>
    </row>
    <row r="48" spans="1:20" ht="15" thickBot="1" x14ac:dyDescent="0.4">
      <c r="A48" s="24"/>
      <c r="B48" s="29"/>
      <c r="C48" s="30"/>
      <c r="D48" s="15"/>
      <c r="E48" s="33"/>
      <c r="F48" s="10"/>
      <c r="G48" s="2" t="str">
        <f>CONCATENATE("Elements ",'Weight Elements'!$B$6," - ",'Weight Elements'!$C$6)</f>
        <v>Elements 2 - Split</v>
      </c>
      <c r="H48" s="2">
        <f>'Weight Elements'!$D$6</f>
        <v>1.3</v>
      </c>
      <c r="I48" s="63">
        <v>6.1</v>
      </c>
      <c r="J48" s="63">
        <v>6.7</v>
      </c>
      <c r="K48" s="63">
        <v>6.7</v>
      </c>
      <c r="L48" s="63">
        <v>6</v>
      </c>
      <c r="M48" s="63">
        <v>6</v>
      </c>
      <c r="N48" s="20">
        <f t="shared" ref="N48:N51" si="7">((SUM(I48:M48)-MIN(I48:M48)-MAX(I48:M48))/3)*H48</f>
        <v>8.1466666666666665</v>
      </c>
      <c r="O48" s="89"/>
      <c r="P48" s="91"/>
      <c r="Q48" s="4"/>
      <c r="R48" s="19" t="s">
        <v>58</v>
      </c>
      <c r="S48" s="65">
        <v>0</v>
      </c>
      <c r="T48" s="41">
        <f>S48*(-2)</f>
        <v>0</v>
      </c>
    </row>
    <row r="49" spans="1:20" x14ac:dyDescent="0.35">
      <c r="A49" s="24"/>
      <c r="B49" s="29"/>
      <c r="C49" s="30"/>
      <c r="D49" s="15"/>
      <c r="E49" s="33"/>
      <c r="F49" s="10"/>
      <c r="G49" s="2" t="str">
        <f>CONCATENATE("Elements ",'Weight Elements'!$B$7," - ",'Weight Elements'!$C$7)</f>
        <v>Elements 3 - Splin</v>
      </c>
      <c r="H49" s="2">
        <f>'Weight Elements'!$D$7</f>
        <v>1.1000000000000001</v>
      </c>
      <c r="I49" s="63">
        <v>6</v>
      </c>
      <c r="J49" s="63">
        <v>6.4</v>
      </c>
      <c r="K49" s="63">
        <v>6.5</v>
      </c>
      <c r="L49" s="63">
        <v>6.1</v>
      </c>
      <c r="M49" s="63">
        <v>5.8</v>
      </c>
      <c r="N49" s="20">
        <f t="shared" si="7"/>
        <v>6.7833333333333341</v>
      </c>
      <c r="O49" s="89"/>
      <c r="P49" s="91"/>
      <c r="Q49" s="4"/>
      <c r="R49" s="4"/>
      <c r="S49" s="4"/>
      <c r="T49" s="40"/>
    </row>
    <row r="50" spans="1:20" x14ac:dyDescent="0.35">
      <c r="A50" s="24"/>
      <c r="B50" s="29"/>
      <c r="C50" s="30"/>
      <c r="D50" s="15"/>
      <c r="E50" s="33"/>
      <c r="F50" s="10"/>
      <c r="G50" s="2" t="str">
        <f>CONCATENATE("Elements ",'Weight Elements'!$B$8," - ",'Weight Elements'!$C$8)</f>
        <v>Elements 4 - Ballet Legs</v>
      </c>
      <c r="H50" s="2">
        <f>'Weight Elements'!$D$8</f>
        <v>1.3</v>
      </c>
      <c r="I50" s="63">
        <v>5.8</v>
      </c>
      <c r="J50" s="63">
        <v>6.6</v>
      </c>
      <c r="K50" s="63">
        <v>6.2</v>
      </c>
      <c r="L50" s="63">
        <v>5.9</v>
      </c>
      <c r="M50" s="63">
        <v>5.7</v>
      </c>
      <c r="N50" s="20">
        <f t="shared" si="7"/>
        <v>7.7566666666666659</v>
      </c>
      <c r="O50" s="89"/>
      <c r="P50" s="91"/>
      <c r="Q50" s="4"/>
      <c r="R50" s="4"/>
      <c r="S50" s="4"/>
      <c r="T50" s="40"/>
    </row>
    <row r="51" spans="1:20" x14ac:dyDescent="0.35">
      <c r="A51" s="24"/>
      <c r="B51" s="29"/>
      <c r="C51" s="30"/>
      <c r="D51" s="15"/>
      <c r="E51" s="33"/>
      <c r="F51" s="10"/>
      <c r="G51" s="2" t="str">
        <f>CONCATENATE("Elements ",'Weight Elements'!$B$9," - ",'Weight Elements'!$C$9)</f>
        <v>Elements 5 - Barracuda</v>
      </c>
      <c r="H51" s="2">
        <f>'Weight Elements'!$D$9</f>
        <v>1.6</v>
      </c>
      <c r="I51" s="63">
        <v>5.9</v>
      </c>
      <c r="J51" s="63">
        <v>6.5</v>
      </c>
      <c r="K51" s="63">
        <v>6.6</v>
      </c>
      <c r="L51" s="63">
        <v>6.3</v>
      </c>
      <c r="M51" s="63">
        <v>5.8</v>
      </c>
      <c r="N51" s="20">
        <f t="shared" si="7"/>
        <v>9.9733333333333363</v>
      </c>
      <c r="O51" s="90"/>
      <c r="P51" s="91"/>
      <c r="Q51" s="4"/>
      <c r="R51" s="4"/>
      <c r="S51" s="4"/>
      <c r="T51" s="40"/>
    </row>
    <row r="52" spans="1:20" x14ac:dyDescent="0.35">
      <c r="A52" s="24"/>
      <c r="B52" s="29"/>
      <c r="C52" s="30"/>
      <c r="D52" s="15"/>
      <c r="E52" s="33"/>
      <c r="F52" s="10"/>
      <c r="G52" s="4"/>
      <c r="H52" s="4"/>
      <c r="I52" s="5"/>
      <c r="J52" s="5"/>
      <c r="K52" s="5"/>
      <c r="L52" s="5"/>
      <c r="M52" s="5"/>
      <c r="N52" s="81" t="s">
        <v>51</v>
      </c>
      <c r="O52" s="82">
        <f>O47+N46+N45</f>
        <v>63.384057971014485</v>
      </c>
      <c r="P52" s="82" t="s">
        <v>52</v>
      </c>
      <c r="Q52" s="4"/>
      <c r="R52" s="4"/>
      <c r="S52" s="4"/>
      <c r="T52" s="40"/>
    </row>
    <row r="53" spans="1:20" x14ac:dyDescent="0.35">
      <c r="A53" s="24"/>
      <c r="B53" s="29"/>
      <c r="C53" s="30"/>
      <c r="D53" s="15"/>
      <c r="E53" s="33"/>
      <c r="F53" s="10"/>
      <c r="G53" s="4"/>
      <c r="H53" s="4"/>
      <c r="I53" s="5"/>
      <c r="J53" s="5"/>
      <c r="K53" s="5"/>
      <c r="L53" s="5"/>
      <c r="M53" s="5"/>
      <c r="N53" s="4"/>
      <c r="O53" s="4"/>
      <c r="P53" s="4"/>
      <c r="Q53" s="4"/>
      <c r="R53" s="4"/>
      <c r="S53" s="4"/>
      <c r="T53" s="40"/>
    </row>
    <row r="54" spans="1:20" ht="15" thickBot="1" x14ac:dyDescent="0.4">
      <c r="A54" s="25"/>
      <c r="B54" s="35"/>
      <c r="C54" s="12"/>
      <c r="D54" s="13"/>
      <c r="E54" s="14"/>
      <c r="F54" s="3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72"/>
    </row>
    <row r="55" spans="1:20" ht="18.5" x14ac:dyDescent="0.45">
      <c r="A55" s="36" t="str">
        <f>A42</f>
        <v>Solo 25-29</v>
      </c>
      <c r="B55" s="26" t="s">
        <v>23</v>
      </c>
      <c r="C55" s="28"/>
      <c r="D55" s="60" t="str">
        <f>Summary!C8</f>
        <v>SK Neptun</v>
      </c>
      <c r="E55" s="32"/>
      <c r="F55" s="7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71"/>
    </row>
    <row r="56" spans="1:20" ht="15" thickBot="1" x14ac:dyDescent="0.4">
      <c r="A56" s="10" t="s">
        <v>7</v>
      </c>
      <c r="B56" s="29"/>
      <c r="C56" s="30"/>
      <c r="D56" s="30"/>
      <c r="E56" s="33"/>
      <c r="F56" s="1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0"/>
    </row>
    <row r="57" spans="1:20" ht="15" thickBot="1" x14ac:dyDescent="0.4">
      <c r="A57" s="24">
        <v>5</v>
      </c>
      <c r="B57" s="29" t="s">
        <v>24</v>
      </c>
      <c r="C57" s="30"/>
      <c r="D57" s="34" t="str">
        <f>Summary!D8</f>
        <v>Gertrud Ekman Ohrn/Claudia Arasa Cuartiella</v>
      </c>
      <c r="E57" s="33"/>
      <c r="F57" s="10"/>
      <c r="G57" s="4"/>
      <c r="H57" s="4"/>
      <c r="I57" s="4" t="s">
        <v>2</v>
      </c>
      <c r="J57" s="4" t="s">
        <v>0</v>
      </c>
      <c r="K57" s="4" t="s">
        <v>1</v>
      </c>
      <c r="L57" s="4" t="s">
        <v>3</v>
      </c>
      <c r="M57" s="4" t="s">
        <v>4</v>
      </c>
      <c r="N57" s="4"/>
      <c r="O57" s="4"/>
      <c r="P57" s="4"/>
      <c r="Q57" s="4"/>
      <c r="R57" s="17" t="s">
        <v>20</v>
      </c>
      <c r="S57" s="16"/>
      <c r="T57" s="40"/>
    </row>
    <row r="58" spans="1:20" x14ac:dyDescent="0.35">
      <c r="A58" s="24"/>
      <c r="B58" s="29"/>
      <c r="C58" s="30"/>
      <c r="D58" s="30"/>
      <c r="E58" s="33"/>
      <c r="F58" s="10"/>
      <c r="G58" s="2" t="s">
        <v>37</v>
      </c>
      <c r="H58" s="2"/>
      <c r="I58" s="63"/>
      <c r="J58" s="63"/>
      <c r="K58" s="63"/>
      <c r="L58" s="63"/>
      <c r="M58" s="63"/>
      <c r="N58" s="86">
        <f>SUM(I58:M58)-MIN(I58:M58)-MAX(I58:M58)</f>
        <v>0</v>
      </c>
      <c r="O58" s="87"/>
      <c r="P58" s="4" t="s">
        <v>53</v>
      </c>
      <c r="Q58" s="4"/>
      <c r="R58" s="18" t="s">
        <v>56</v>
      </c>
      <c r="S58" s="64">
        <v>0</v>
      </c>
      <c r="T58" s="41">
        <f>S58*(-0.5)</f>
        <v>0</v>
      </c>
    </row>
    <row r="59" spans="1:20" x14ac:dyDescent="0.35">
      <c r="A59" s="24"/>
      <c r="B59" s="29" t="s">
        <v>25</v>
      </c>
      <c r="C59" s="30"/>
      <c r="D59" s="31">
        <f>O65+SUM(T58:T61)</f>
        <v>0</v>
      </c>
      <c r="E59" s="33"/>
      <c r="F59" s="10"/>
      <c r="G59" s="2" t="s">
        <v>50</v>
      </c>
      <c r="H59" s="2"/>
      <c r="I59" s="63"/>
      <c r="J59" s="63"/>
      <c r="K59" s="63"/>
      <c r="L59" s="63"/>
      <c r="M59" s="63"/>
      <c r="N59" s="86">
        <f t="shared" ref="N59" si="8">SUM(I59:M59)-MIN(I59:M59)-MAX(I59:M59)</f>
        <v>0</v>
      </c>
      <c r="O59" s="87"/>
      <c r="P59" s="4" t="s">
        <v>53</v>
      </c>
      <c r="Q59" s="4"/>
      <c r="R59" s="37" t="s">
        <v>55</v>
      </c>
      <c r="S59" s="69">
        <v>0</v>
      </c>
      <c r="T59" s="41">
        <f>S59*(-0.5)</f>
        <v>0</v>
      </c>
    </row>
    <row r="60" spans="1:20" x14ac:dyDescent="0.35">
      <c r="A60" s="24"/>
      <c r="B60" s="29"/>
      <c r="C60" s="30"/>
      <c r="D60" s="15"/>
      <c r="E60" s="33"/>
      <c r="F60" s="10"/>
      <c r="G60" s="2" t="str">
        <f>CONCATENATE("Elements ",'Weight Elements'!$B$5," - ",'Weight Elements'!$C$5)</f>
        <v>Elements 1 - Fishtail</v>
      </c>
      <c r="H60" s="2">
        <f>'Weight Elements'!$D$5</f>
        <v>1.6</v>
      </c>
      <c r="I60" s="63"/>
      <c r="J60" s="63"/>
      <c r="K60" s="63"/>
      <c r="L60" s="63"/>
      <c r="M60" s="63"/>
      <c r="N60" s="80">
        <f>((SUM(I60:M60)-MIN(I60:M60)-MAX(I60:M60))/3)*H60</f>
        <v>0</v>
      </c>
      <c r="O60" s="88">
        <f>SUM(N60:N64)/SUM(H60:H64)*4</f>
        <v>0</v>
      </c>
      <c r="P60" s="91" t="s">
        <v>54</v>
      </c>
      <c r="Q60" s="4"/>
      <c r="R60" s="37" t="s">
        <v>57</v>
      </c>
      <c r="S60" s="69">
        <v>0</v>
      </c>
      <c r="T60" s="41">
        <f>S60*(-1)</f>
        <v>0</v>
      </c>
    </row>
    <row r="61" spans="1:20" ht="15" thickBot="1" x14ac:dyDescent="0.4">
      <c r="A61" s="24"/>
      <c r="B61" s="29"/>
      <c r="C61" s="30"/>
      <c r="D61" s="15"/>
      <c r="E61" s="33"/>
      <c r="F61" s="10"/>
      <c r="G61" s="2" t="str">
        <f>CONCATENATE("Elements ",'Weight Elements'!$B$6," - ",'Weight Elements'!$C$6)</f>
        <v>Elements 2 - Split</v>
      </c>
      <c r="H61" s="2">
        <f>'Weight Elements'!$D$6</f>
        <v>1.3</v>
      </c>
      <c r="I61" s="63"/>
      <c r="J61" s="63"/>
      <c r="K61" s="63"/>
      <c r="L61" s="63"/>
      <c r="M61" s="63"/>
      <c r="N61" s="20">
        <f t="shared" ref="N61:N64" si="9">((SUM(I61:M61)-MIN(I61:M61)-MAX(I61:M61))/3)*H61</f>
        <v>0</v>
      </c>
      <c r="O61" s="89"/>
      <c r="P61" s="91"/>
      <c r="Q61" s="4"/>
      <c r="R61" s="19" t="s">
        <v>58</v>
      </c>
      <c r="S61" s="65">
        <v>0</v>
      </c>
      <c r="T61" s="41">
        <f>S61*(-2)</f>
        <v>0</v>
      </c>
    </row>
    <row r="62" spans="1:20" x14ac:dyDescent="0.35">
      <c r="A62" s="24"/>
      <c r="B62" s="29"/>
      <c r="C62" s="30"/>
      <c r="D62" s="15"/>
      <c r="E62" s="33"/>
      <c r="F62" s="10"/>
      <c r="G62" s="2" t="str">
        <f>CONCATENATE("Elements ",'Weight Elements'!$B$7," - ",'Weight Elements'!$C$7)</f>
        <v>Elements 3 - Splin</v>
      </c>
      <c r="H62" s="2">
        <f>'Weight Elements'!$D$7</f>
        <v>1.1000000000000001</v>
      </c>
      <c r="I62" s="63"/>
      <c r="J62" s="63"/>
      <c r="K62" s="63"/>
      <c r="L62" s="63"/>
      <c r="M62" s="63"/>
      <c r="N62" s="20">
        <f t="shared" si="9"/>
        <v>0</v>
      </c>
      <c r="O62" s="89"/>
      <c r="P62" s="91"/>
      <c r="Q62" s="4"/>
      <c r="R62" s="4"/>
      <c r="S62" s="4"/>
      <c r="T62" s="40"/>
    </row>
    <row r="63" spans="1:20" x14ac:dyDescent="0.35">
      <c r="A63" s="24"/>
      <c r="B63" s="29"/>
      <c r="C63" s="30"/>
      <c r="D63" s="15"/>
      <c r="E63" s="33"/>
      <c r="F63" s="10"/>
      <c r="G63" s="2" t="str">
        <f>CONCATENATE("Elements ",'Weight Elements'!$B$8," - ",'Weight Elements'!$C$8)</f>
        <v>Elements 4 - Ballet Legs</v>
      </c>
      <c r="H63" s="2">
        <f>'Weight Elements'!$D$8</f>
        <v>1.3</v>
      </c>
      <c r="I63" s="63"/>
      <c r="J63" s="63"/>
      <c r="K63" s="63"/>
      <c r="L63" s="63"/>
      <c r="M63" s="63"/>
      <c r="N63" s="20">
        <f t="shared" si="9"/>
        <v>0</v>
      </c>
      <c r="O63" s="89"/>
      <c r="P63" s="91"/>
      <c r="Q63" s="4"/>
      <c r="R63" s="4"/>
      <c r="S63" s="4"/>
      <c r="T63" s="40"/>
    </row>
    <row r="64" spans="1:20" x14ac:dyDescent="0.35">
      <c r="A64" s="24"/>
      <c r="B64" s="29"/>
      <c r="C64" s="30"/>
      <c r="D64" s="15"/>
      <c r="E64" s="33"/>
      <c r="F64" s="10"/>
      <c r="G64" s="2" t="str">
        <f>CONCATENATE("Elements ",'Weight Elements'!$B$9," - ",'Weight Elements'!$C$9)</f>
        <v>Elements 5 - Barracuda</v>
      </c>
      <c r="H64" s="2">
        <f>'Weight Elements'!$D$9</f>
        <v>1.6</v>
      </c>
      <c r="I64" s="63"/>
      <c r="J64" s="63"/>
      <c r="K64" s="63"/>
      <c r="L64" s="63"/>
      <c r="M64" s="63"/>
      <c r="N64" s="20">
        <f t="shared" si="9"/>
        <v>0</v>
      </c>
      <c r="O64" s="90"/>
      <c r="P64" s="91"/>
      <c r="Q64" s="4"/>
      <c r="R64" s="4"/>
      <c r="S64" s="4"/>
      <c r="T64" s="40"/>
    </row>
    <row r="65" spans="1:20" x14ac:dyDescent="0.35">
      <c r="A65" s="24"/>
      <c r="B65" s="29"/>
      <c r="C65" s="30"/>
      <c r="D65" s="15"/>
      <c r="E65" s="33"/>
      <c r="F65" s="10"/>
      <c r="G65" s="4"/>
      <c r="H65" s="4"/>
      <c r="I65" s="5"/>
      <c r="J65" s="5"/>
      <c r="K65" s="5"/>
      <c r="L65" s="5"/>
      <c r="M65" s="5"/>
      <c r="N65" s="81" t="s">
        <v>51</v>
      </c>
      <c r="O65" s="82">
        <f>O60+N59+N58</f>
        <v>0</v>
      </c>
      <c r="P65" s="82" t="s">
        <v>52</v>
      </c>
      <c r="Q65" s="4"/>
      <c r="R65" s="4"/>
      <c r="S65" s="4"/>
      <c r="T65" s="40"/>
    </row>
    <row r="66" spans="1:20" x14ac:dyDescent="0.35">
      <c r="A66" s="24"/>
      <c r="B66" s="29"/>
      <c r="C66" s="30"/>
      <c r="D66" s="15"/>
      <c r="E66" s="33"/>
      <c r="F66" s="10"/>
      <c r="G66" s="4"/>
      <c r="H66" s="4"/>
      <c r="I66" s="5"/>
      <c r="J66" s="5"/>
      <c r="K66" s="5"/>
      <c r="L66" s="5"/>
      <c r="M66" s="5"/>
      <c r="N66" s="4"/>
      <c r="O66" s="4"/>
      <c r="P66" s="4"/>
      <c r="Q66" s="4"/>
      <c r="R66" s="4"/>
      <c r="S66" s="4"/>
      <c r="T66" s="40"/>
    </row>
    <row r="67" spans="1:20" ht="15" thickBot="1" x14ac:dyDescent="0.4">
      <c r="A67" s="25"/>
      <c r="B67" s="35"/>
      <c r="C67" s="12"/>
      <c r="D67" s="13"/>
      <c r="E67" s="14"/>
      <c r="F67" s="3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72"/>
    </row>
    <row r="68" spans="1:20" ht="18.5" x14ac:dyDescent="0.45">
      <c r="A68" s="36" t="str">
        <f>A55</f>
        <v>Solo 25-29</v>
      </c>
      <c r="B68" s="26" t="s">
        <v>23</v>
      </c>
      <c r="C68" s="28"/>
      <c r="D68" s="60" t="str">
        <f>Summary!C9</f>
        <v>BRASS</v>
      </c>
      <c r="E68" s="32"/>
      <c r="F68" s="70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71"/>
    </row>
    <row r="69" spans="1:20" ht="15" thickBot="1" x14ac:dyDescent="0.4">
      <c r="A69" s="10" t="s">
        <v>7</v>
      </c>
      <c r="B69" s="29"/>
      <c r="C69" s="30"/>
      <c r="D69" s="30"/>
      <c r="E69" s="33"/>
      <c r="F69" s="1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0"/>
    </row>
    <row r="70" spans="1:20" ht="15" thickBot="1" x14ac:dyDescent="0.4">
      <c r="A70" s="24">
        <v>6</v>
      </c>
      <c r="B70" s="29" t="s">
        <v>24</v>
      </c>
      <c r="C70" s="30"/>
      <c r="D70" s="34" t="str">
        <f>Summary!D9</f>
        <v>Fanny Vinette/Sara Sicorello</v>
      </c>
      <c r="E70" s="33"/>
      <c r="F70" s="10"/>
      <c r="G70" s="4"/>
      <c r="H70" s="4"/>
      <c r="I70" s="4" t="s">
        <v>2</v>
      </c>
      <c r="J70" s="4" t="s">
        <v>0</v>
      </c>
      <c r="K70" s="4" t="s">
        <v>1</v>
      </c>
      <c r="L70" s="4" t="s">
        <v>3</v>
      </c>
      <c r="M70" s="4" t="s">
        <v>4</v>
      </c>
      <c r="N70" s="4"/>
      <c r="O70" s="4"/>
      <c r="P70" s="4"/>
      <c r="Q70" s="4"/>
      <c r="R70" s="17" t="s">
        <v>20</v>
      </c>
      <c r="S70" s="16"/>
      <c r="T70" s="40"/>
    </row>
    <row r="71" spans="1:20" x14ac:dyDescent="0.35">
      <c r="A71" s="24"/>
      <c r="B71" s="29"/>
      <c r="C71" s="30"/>
      <c r="D71" s="30"/>
      <c r="E71" s="33"/>
      <c r="F71" s="10"/>
      <c r="G71" s="2" t="s">
        <v>37</v>
      </c>
      <c r="H71" s="2"/>
      <c r="I71" s="63">
        <v>5.5</v>
      </c>
      <c r="J71" s="63">
        <v>5.7</v>
      </c>
      <c r="K71" s="63">
        <v>6</v>
      </c>
      <c r="L71" s="63">
        <v>5.0999999999999996</v>
      </c>
      <c r="M71" s="63">
        <v>6</v>
      </c>
      <c r="N71" s="86">
        <f>SUM(I71:M71)-MIN(I71:M71)-MAX(I71:M71)</f>
        <v>17.199999999999996</v>
      </c>
      <c r="O71" s="87"/>
      <c r="P71" s="4" t="s">
        <v>53</v>
      </c>
      <c r="Q71" s="4"/>
      <c r="R71" s="18" t="s">
        <v>56</v>
      </c>
      <c r="S71" s="64">
        <v>0</v>
      </c>
      <c r="T71" s="41">
        <f>S71*(-0.5)</f>
        <v>0</v>
      </c>
    </row>
    <row r="72" spans="1:20" x14ac:dyDescent="0.35">
      <c r="A72" s="24"/>
      <c r="B72" s="29" t="s">
        <v>25</v>
      </c>
      <c r="C72" s="30"/>
      <c r="D72" s="31">
        <f>O78+SUM(T71:T74)</f>
        <v>55.472946859903381</v>
      </c>
      <c r="E72" s="33"/>
      <c r="F72" s="10"/>
      <c r="G72" s="2" t="s">
        <v>50</v>
      </c>
      <c r="H72" s="2"/>
      <c r="I72" s="63">
        <v>5.3</v>
      </c>
      <c r="J72" s="63">
        <v>6.3</v>
      </c>
      <c r="K72" s="63">
        <v>5.5</v>
      </c>
      <c r="L72" s="63">
        <v>5.8</v>
      </c>
      <c r="M72" s="63">
        <v>6.4</v>
      </c>
      <c r="N72" s="86">
        <f t="shared" ref="N72" si="10">SUM(I72:M72)-MIN(I72:M72)-MAX(I72:M72)</f>
        <v>17.600000000000001</v>
      </c>
      <c r="O72" s="87"/>
      <c r="P72" s="4" t="s">
        <v>53</v>
      </c>
      <c r="Q72" s="4"/>
      <c r="R72" s="37" t="s">
        <v>55</v>
      </c>
      <c r="S72" s="69">
        <v>1</v>
      </c>
      <c r="T72" s="41">
        <f>S72*(-0.5)</f>
        <v>-0.5</v>
      </c>
    </row>
    <row r="73" spans="1:20" x14ac:dyDescent="0.35">
      <c r="A73" s="24"/>
      <c r="B73" s="29"/>
      <c r="C73" s="30"/>
      <c r="D73" s="15"/>
      <c r="E73" s="33"/>
      <c r="F73" s="10"/>
      <c r="G73" s="2" t="str">
        <f>CONCATENATE("Elements ",'Weight Elements'!$B$5," - ",'Weight Elements'!$C$5)</f>
        <v>Elements 1 - Fishtail</v>
      </c>
      <c r="H73" s="2">
        <f>'Weight Elements'!$D$5</f>
        <v>1.6</v>
      </c>
      <c r="I73" s="63">
        <v>5.8</v>
      </c>
      <c r="J73" s="63">
        <v>5.7</v>
      </c>
      <c r="K73" s="63">
        <v>5.6</v>
      </c>
      <c r="L73" s="63">
        <v>5.3</v>
      </c>
      <c r="M73" s="63">
        <v>5.6</v>
      </c>
      <c r="N73" s="80">
        <f>((SUM(I73:M73)-MIN(I73:M73)-MAX(I73:M73))/3)*H73</f>
        <v>9.0133333333333336</v>
      </c>
      <c r="O73" s="88">
        <f>SUM(N73:N77)/SUM(H73:H77)*4</f>
        <v>21.172946859903384</v>
      </c>
      <c r="P73" s="91" t="s">
        <v>54</v>
      </c>
      <c r="Q73" s="4"/>
      <c r="R73" s="37" t="s">
        <v>57</v>
      </c>
      <c r="S73" s="69">
        <v>0</v>
      </c>
      <c r="T73" s="41">
        <f>S73*(-1)</f>
        <v>0</v>
      </c>
    </row>
    <row r="74" spans="1:20" ht="15" thickBot="1" x14ac:dyDescent="0.4">
      <c r="A74" s="24"/>
      <c r="B74" s="29"/>
      <c r="C74" s="30"/>
      <c r="D74" s="15"/>
      <c r="E74" s="33"/>
      <c r="F74" s="10"/>
      <c r="G74" s="2" t="str">
        <f>CONCATENATE("Elements ",'Weight Elements'!$B$6," - ",'Weight Elements'!$C$6)</f>
        <v>Elements 2 - Split</v>
      </c>
      <c r="H74" s="2">
        <f>'Weight Elements'!$D$6</f>
        <v>1.3</v>
      </c>
      <c r="I74" s="63">
        <v>5.8</v>
      </c>
      <c r="J74" s="63">
        <v>5.6</v>
      </c>
      <c r="K74" s="63">
        <v>5.8</v>
      </c>
      <c r="L74" s="63">
        <v>5.2</v>
      </c>
      <c r="M74" s="63">
        <v>5.6</v>
      </c>
      <c r="N74" s="20">
        <f t="shared" ref="N74:N77" si="11">((SUM(I74:M74)-MIN(I74:M74)-MAX(I74:M74))/3)*H74</f>
        <v>7.3666666666666671</v>
      </c>
      <c r="O74" s="89"/>
      <c r="P74" s="91"/>
      <c r="Q74" s="4"/>
      <c r="R74" s="19" t="s">
        <v>58</v>
      </c>
      <c r="S74" s="65">
        <v>0</v>
      </c>
      <c r="T74" s="41">
        <f>S74*(-2)</f>
        <v>0</v>
      </c>
    </row>
    <row r="75" spans="1:20" x14ac:dyDescent="0.35">
      <c r="A75" s="24"/>
      <c r="B75" s="29"/>
      <c r="C75" s="30"/>
      <c r="D75" s="15"/>
      <c r="E75" s="33"/>
      <c r="F75" s="10"/>
      <c r="G75" s="2" t="str">
        <f>CONCATENATE("Elements ",'Weight Elements'!$B$7," - ",'Weight Elements'!$C$7)</f>
        <v>Elements 3 - Splin</v>
      </c>
      <c r="H75" s="2">
        <f>'Weight Elements'!$D$7</f>
        <v>1.1000000000000001</v>
      </c>
      <c r="I75" s="63">
        <v>2</v>
      </c>
      <c r="J75" s="63">
        <v>5.4</v>
      </c>
      <c r="K75" s="63">
        <v>5</v>
      </c>
      <c r="L75" s="63">
        <v>5.0999999999999996</v>
      </c>
      <c r="M75" s="63">
        <v>4.7</v>
      </c>
      <c r="N75" s="20">
        <f t="shared" si="11"/>
        <v>5.4266666666666667</v>
      </c>
      <c r="O75" s="89"/>
      <c r="P75" s="91"/>
      <c r="Q75" s="4"/>
      <c r="R75" s="4"/>
      <c r="S75" s="4"/>
      <c r="T75" s="40"/>
    </row>
    <row r="76" spans="1:20" x14ac:dyDescent="0.35">
      <c r="A76" s="24"/>
      <c r="B76" s="29"/>
      <c r="C76" s="30"/>
      <c r="D76" s="15"/>
      <c r="E76" s="33"/>
      <c r="F76" s="10"/>
      <c r="G76" s="2" t="str">
        <f>CONCATENATE("Elements ",'Weight Elements'!$B$8," - ",'Weight Elements'!$C$8)</f>
        <v>Elements 4 - Ballet Legs</v>
      </c>
      <c r="H76" s="2">
        <f>'Weight Elements'!$D$8</f>
        <v>1.3</v>
      </c>
      <c r="I76" s="63">
        <v>5.3</v>
      </c>
      <c r="J76" s="63">
        <v>5.7</v>
      </c>
      <c r="K76" s="63">
        <v>5.2</v>
      </c>
      <c r="L76" s="63">
        <v>5</v>
      </c>
      <c r="M76" s="63">
        <v>5</v>
      </c>
      <c r="N76" s="20">
        <f t="shared" si="11"/>
        <v>6.7166666666666677</v>
      </c>
      <c r="O76" s="89"/>
      <c r="P76" s="91"/>
      <c r="Q76" s="4"/>
      <c r="R76" s="4"/>
      <c r="S76" s="4"/>
      <c r="T76" s="40"/>
    </row>
    <row r="77" spans="1:20" x14ac:dyDescent="0.35">
      <c r="A77" s="24"/>
      <c r="B77" s="29"/>
      <c r="C77" s="30"/>
      <c r="D77" s="15"/>
      <c r="E77" s="33"/>
      <c r="F77" s="10"/>
      <c r="G77" s="2" t="str">
        <f>CONCATENATE("Elements ",'Weight Elements'!$B$9," - ",'Weight Elements'!$C$9)</f>
        <v>Elements 5 - Barracuda</v>
      </c>
      <c r="H77" s="2">
        <f>'Weight Elements'!$D$9</f>
        <v>1.6</v>
      </c>
      <c r="I77" s="63">
        <v>5.2</v>
      </c>
      <c r="J77" s="63">
        <v>5.5</v>
      </c>
      <c r="K77" s="63">
        <v>5</v>
      </c>
      <c r="L77" s="63">
        <v>4.8</v>
      </c>
      <c r="M77" s="63">
        <v>4.7</v>
      </c>
      <c r="N77" s="20">
        <f t="shared" si="11"/>
        <v>8</v>
      </c>
      <c r="O77" s="90"/>
      <c r="P77" s="91"/>
      <c r="Q77" s="4"/>
      <c r="R77" s="4"/>
      <c r="S77" s="4"/>
      <c r="T77" s="40"/>
    </row>
    <row r="78" spans="1:20" x14ac:dyDescent="0.35">
      <c r="A78" s="24"/>
      <c r="B78" s="29"/>
      <c r="C78" s="30"/>
      <c r="D78" s="15"/>
      <c r="E78" s="33"/>
      <c r="F78" s="10"/>
      <c r="G78" s="4"/>
      <c r="H78" s="4"/>
      <c r="I78" s="5"/>
      <c r="J78" s="5"/>
      <c r="K78" s="5"/>
      <c r="L78" s="5"/>
      <c r="M78" s="5"/>
      <c r="N78" s="81" t="s">
        <v>51</v>
      </c>
      <c r="O78" s="82">
        <f>O73+N72+N71</f>
        <v>55.972946859903381</v>
      </c>
      <c r="P78" s="82" t="s">
        <v>52</v>
      </c>
      <c r="Q78" s="4"/>
      <c r="R78" s="4"/>
      <c r="S78" s="4"/>
      <c r="T78" s="40"/>
    </row>
    <row r="79" spans="1:20" x14ac:dyDescent="0.35">
      <c r="A79" s="24"/>
      <c r="B79" s="29"/>
      <c r="C79" s="30"/>
      <c r="D79" s="15"/>
      <c r="E79" s="33"/>
      <c r="F79" s="10"/>
      <c r="G79" s="4"/>
      <c r="H79" s="4"/>
      <c r="I79" s="5"/>
      <c r="J79" s="5"/>
      <c r="K79" s="5"/>
      <c r="L79" s="5"/>
      <c r="M79" s="5"/>
      <c r="N79" s="4"/>
      <c r="O79" s="4"/>
      <c r="P79" s="4"/>
      <c r="Q79" s="4"/>
      <c r="R79" s="4"/>
      <c r="S79" s="4"/>
      <c r="T79" s="40"/>
    </row>
    <row r="80" spans="1:20" ht="15" thickBot="1" x14ac:dyDescent="0.4">
      <c r="A80" s="25"/>
      <c r="B80" s="35"/>
      <c r="C80" s="12"/>
      <c r="D80" s="13"/>
      <c r="E80" s="14"/>
      <c r="F80" s="3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72"/>
    </row>
    <row r="81" spans="1:20" ht="18.5" x14ac:dyDescent="0.45">
      <c r="A81" s="36" t="str">
        <f>A68</f>
        <v>Solo 25-29</v>
      </c>
      <c r="B81" s="26" t="s">
        <v>23</v>
      </c>
      <c r="C81" s="28"/>
      <c r="D81" s="60" t="str">
        <f>Summary!C10</f>
        <v>ANS Les Aquarines</v>
      </c>
      <c r="E81" s="32"/>
      <c r="F81" s="7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71"/>
    </row>
    <row r="82" spans="1:20" ht="15" thickBot="1" x14ac:dyDescent="0.4">
      <c r="A82" s="10" t="s">
        <v>7</v>
      </c>
      <c r="B82" s="29"/>
      <c r="C82" s="30"/>
      <c r="D82" s="30"/>
      <c r="E82" s="33"/>
      <c r="F82" s="1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0"/>
    </row>
    <row r="83" spans="1:20" ht="15" thickBot="1" x14ac:dyDescent="0.4">
      <c r="A83" s="24">
        <v>7</v>
      </c>
      <c r="B83" s="29" t="s">
        <v>24</v>
      </c>
      <c r="C83" s="30"/>
      <c r="D83" s="34" t="str">
        <f>Summary!D10</f>
        <v>Ameline Bringel/Tiphaine Doublet</v>
      </c>
      <c r="E83" s="33"/>
      <c r="F83" s="10"/>
      <c r="G83" s="4"/>
      <c r="H83" s="4"/>
      <c r="I83" s="4" t="s">
        <v>2</v>
      </c>
      <c r="J83" s="4" t="s">
        <v>0</v>
      </c>
      <c r="K83" s="4" t="s">
        <v>1</v>
      </c>
      <c r="L83" s="4" t="s">
        <v>3</v>
      </c>
      <c r="M83" s="4" t="s">
        <v>4</v>
      </c>
      <c r="N83" s="4"/>
      <c r="O83" s="4"/>
      <c r="P83" s="4"/>
      <c r="Q83" s="4"/>
      <c r="R83" s="17" t="s">
        <v>20</v>
      </c>
      <c r="S83" s="16"/>
      <c r="T83" s="40"/>
    </row>
    <row r="84" spans="1:20" x14ac:dyDescent="0.35">
      <c r="A84" s="24"/>
      <c r="B84" s="29"/>
      <c r="C84" s="30"/>
      <c r="D84" s="30"/>
      <c r="E84" s="33"/>
      <c r="F84" s="10"/>
      <c r="G84" s="2" t="s">
        <v>37</v>
      </c>
      <c r="H84" s="2"/>
      <c r="I84" s="63">
        <v>6.2</v>
      </c>
      <c r="J84" s="63">
        <v>6.7</v>
      </c>
      <c r="K84" s="63">
        <v>6.5</v>
      </c>
      <c r="L84" s="63">
        <v>6.2</v>
      </c>
      <c r="M84" s="63">
        <v>7.3</v>
      </c>
      <c r="N84" s="86">
        <f>SUM(I84:M84)-MIN(I84:M84)-MAX(I84:M84)</f>
        <v>19.399999999999999</v>
      </c>
      <c r="O84" s="87"/>
      <c r="P84" s="4" t="s">
        <v>53</v>
      </c>
      <c r="Q84" s="4"/>
      <c r="R84" s="18" t="s">
        <v>56</v>
      </c>
      <c r="S84" s="64">
        <v>0</v>
      </c>
      <c r="T84" s="41">
        <f>S84*(-0.5)</f>
        <v>0</v>
      </c>
    </row>
    <row r="85" spans="1:20" x14ac:dyDescent="0.35">
      <c r="A85" s="24"/>
      <c r="B85" s="29" t="s">
        <v>25</v>
      </c>
      <c r="C85" s="30"/>
      <c r="D85" s="31">
        <f>O91+SUM(T84:T87)</f>
        <v>65.291304347826099</v>
      </c>
      <c r="E85" s="33"/>
      <c r="F85" s="10"/>
      <c r="G85" s="2" t="s">
        <v>50</v>
      </c>
      <c r="H85" s="2"/>
      <c r="I85" s="63">
        <v>7.2</v>
      </c>
      <c r="J85" s="63">
        <v>6.9</v>
      </c>
      <c r="K85" s="63">
        <v>6.8</v>
      </c>
      <c r="L85" s="63">
        <v>6.7</v>
      </c>
      <c r="M85" s="63">
        <v>7.4</v>
      </c>
      <c r="N85" s="86">
        <f t="shared" ref="N85" si="12">SUM(I85:M85)-MIN(I85:M85)-MAX(I85:M85)</f>
        <v>20.9</v>
      </c>
      <c r="O85" s="87"/>
      <c r="P85" s="4" t="s">
        <v>53</v>
      </c>
      <c r="Q85" s="4"/>
      <c r="R85" s="37" t="s">
        <v>55</v>
      </c>
      <c r="S85" s="69">
        <v>0</v>
      </c>
      <c r="T85" s="41">
        <f>S85*(-0.5)</f>
        <v>0</v>
      </c>
    </row>
    <row r="86" spans="1:20" x14ac:dyDescent="0.35">
      <c r="A86" s="24"/>
      <c r="B86" s="29"/>
      <c r="C86" s="30"/>
      <c r="D86" s="15"/>
      <c r="E86" s="33"/>
      <c r="F86" s="10"/>
      <c r="G86" s="2" t="str">
        <f>CONCATENATE("Elements ",'Weight Elements'!$B$5," - ",'Weight Elements'!$C$5)</f>
        <v>Elements 1 - Fishtail</v>
      </c>
      <c r="H86" s="2">
        <f>'Weight Elements'!$D$5</f>
        <v>1.6</v>
      </c>
      <c r="I86" s="63">
        <v>6</v>
      </c>
      <c r="J86" s="63">
        <v>6.5</v>
      </c>
      <c r="K86" s="63">
        <v>7</v>
      </c>
      <c r="L86" s="63">
        <v>5.7</v>
      </c>
      <c r="M86" s="63">
        <v>5.8</v>
      </c>
      <c r="N86" s="80">
        <f>((SUM(I86:M86)-MIN(I86:M86)-MAX(I86:M86))/3)*H86</f>
        <v>9.7600000000000016</v>
      </c>
      <c r="O86" s="88">
        <f>SUM(N86:N90)/SUM(H86:H90)*4</f>
        <v>24.991304347826091</v>
      </c>
      <c r="P86" s="91" t="s">
        <v>54</v>
      </c>
      <c r="Q86" s="4"/>
      <c r="R86" s="37" t="s">
        <v>57</v>
      </c>
      <c r="S86" s="69">
        <v>0</v>
      </c>
      <c r="T86" s="41">
        <f>S86*(-1)</f>
        <v>0</v>
      </c>
    </row>
    <row r="87" spans="1:20" ht="15" thickBot="1" x14ac:dyDescent="0.4">
      <c r="A87" s="24"/>
      <c r="B87" s="29"/>
      <c r="C87" s="30"/>
      <c r="D87" s="15"/>
      <c r="E87" s="33"/>
      <c r="F87" s="10"/>
      <c r="G87" s="2" t="str">
        <f>CONCATENATE("Elements ",'Weight Elements'!$B$6," - ",'Weight Elements'!$C$6)</f>
        <v>Elements 2 - Split</v>
      </c>
      <c r="H87" s="2">
        <f>'Weight Elements'!$D$6</f>
        <v>1.3</v>
      </c>
      <c r="I87" s="63">
        <v>6.2</v>
      </c>
      <c r="J87" s="63">
        <v>6.5</v>
      </c>
      <c r="K87" s="63">
        <v>7</v>
      </c>
      <c r="L87" s="63">
        <v>5.9</v>
      </c>
      <c r="M87" s="63">
        <v>6</v>
      </c>
      <c r="N87" s="20">
        <f t="shared" ref="N87:N90" si="13">((SUM(I87:M87)-MIN(I87:M87)-MAX(I87:M87))/3)*H87</f>
        <v>8.1033333333333353</v>
      </c>
      <c r="O87" s="89"/>
      <c r="P87" s="91"/>
      <c r="Q87" s="4"/>
      <c r="R87" s="19" t="s">
        <v>58</v>
      </c>
      <c r="S87" s="65">
        <v>0</v>
      </c>
      <c r="T87" s="41">
        <f>S87*(-2)</f>
        <v>0</v>
      </c>
    </row>
    <row r="88" spans="1:20" x14ac:dyDescent="0.35">
      <c r="A88" s="24"/>
      <c r="B88" s="29"/>
      <c r="C88" s="30"/>
      <c r="D88" s="15"/>
      <c r="E88" s="33"/>
      <c r="F88" s="10"/>
      <c r="G88" s="2" t="str">
        <f>CONCATENATE("Elements ",'Weight Elements'!$B$7," - ",'Weight Elements'!$C$7)</f>
        <v>Elements 3 - Splin</v>
      </c>
      <c r="H88" s="2">
        <f>'Weight Elements'!$D$7</f>
        <v>1.1000000000000001</v>
      </c>
      <c r="I88" s="63">
        <v>6.5</v>
      </c>
      <c r="J88" s="63">
        <v>6.7</v>
      </c>
      <c r="K88" s="63">
        <v>6.6</v>
      </c>
      <c r="L88" s="63">
        <v>6.1</v>
      </c>
      <c r="M88" s="63">
        <v>6</v>
      </c>
      <c r="N88" s="20">
        <f t="shared" si="13"/>
        <v>7.04</v>
      </c>
      <c r="O88" s="89"/>
      <c r="P88" s="91"/>
      <c r="Q88" s="4"/>
      <c r="R88" s="4"/>
      <c r="S88" s="4"/>
      <c r="T88" s="40"/>
    </row>
    <row r="89" spans="1:20" x14ac:dyDescent="0.35">
      <c r="A89" s="24"/>
      <c r="B89" s="29"/>
      <c r="C89" s="30"/>
      <c r="D89" s="15"/>
      <c r="E89" s="33"/>
      <c r="F89" s="10"/>
      <c r="G89" s="2" t="str">
        <f>CONCATENATE("Elements ",'Weight Elements'!$B$8," - ",'Weight Elements'!$C$8)</f>
        <v>Elements 4 - Ballet Legs</v>
      </c>
      <c r="H89" s="2">
        <f>'Weight Elements'!$D$8</f>
        <v>1.3</v>
      </c>
      <c r="I89" s="63">
        <v>6.3</v>
      </c>
      <c r="J89" s="63">
        <v>6.6</v>
      </c>
      <c r="K89" s="63">
        <v>6.8</v>
      </c>
      <c r="L89" s="63">
        <v>5.7</v>
      </c>
      <c r="M89" s="63">
        <v>6.1</v>
      </c>
      <c r="N89" s="20">
        <f t="shared" si="13"/>
        <v>8.2333333333333325</v>
      </c>
      <c r="O89" s="89"/>
      <c r="P89" s="91"/>
      <c r="Q89" s="4"/>
      <c r="R89" s="4"/>
      <c r="S89" s="4"/>
      <c r="T89" s="40"/>
    </row>
    <row r="90" spans="1:20" x14ac:dyDescent="0.35">
      <c r="A90" s="24"/>
      <c r="B90" s="29"/>
      <c r="C90" s="30"/>
      <c r="D90" s="15"/>
      <c r="E90" s="33"/>
      <c r="F90" s="10"/>
      <c r="G90" s="2" t="str">
        <f>CONCATENATE("Elements ",'Weight Elements'!$B$9," - ",'Weight Elements'!$C$9)</f>
        <v>Elements 5 - Barracuda</v>
      </c>
      <c r="H90" s="2">
        <f>'Weight Elements'!$D$9</f>
        <v>1.6</v>
      </c>
      <c r="I90" s="63">
        <v>6.3</v>
      </c>
      <c r="J90" s="63">
        <v>6.4</v>
      </c>
      <c r="K90" s="63">
        <v>6.8</v>
      </c>
      <c r="L90" s="63">
        <v>6</v>
      </c>
      <c r="M90" s="63">
        <v>5.9</v>
      </c>
      <c r="N90" s="20">
        <f t="shared" si="13"/>
        <v>9.9733333333333345</v>
      </c>
      <c r="O90" s="90"/>
      <c r="P90" s="91"/>
      <c r="Q90" s="4"/>
      <c r="R90" s="4"/>
      <c r="S90" s="4"/>
      <c r="T90" s="40"/>
    </row>
    <row r="91" spans="1:20" x14ac:dyDescent="0.35">
      <c r="A91" s="24"/>
      <c r="B91" s="29"/>
      <c r="C91" s="30"/>
      <c r="D91" s="15"/>
      <c r="E91" s="33"/>
      <c r="F91" s="10"/>
      <c r="G91" s="4"/>
      <c r="H91" s="4"/>
      <c r="I91" s="5"/>
      <c r="J91" s="5"/>
      <c r="K91" s="5"/>
      <c r="L91" s="5"/>
      <c r="M91" s="5"/>
      <c r="N91" s="81" t="s">
        <v>51</v>
      </c>
      <c r="O91" s="82">
        <f>O86+N85+N84</f>
        <v>65.291304347826099</v>
      </c>
      <c r="P91" s="82" t="s">
        <v>52</v>
      </c>
      <c r="Q91" s="4"/>
      <c r="R91" s="4"/>
      <c r="S91" s="4"/>
      <c r="T91" s="40"/>
    </row>
    <row r="92" spans="1:20" x14ac:dyDescent="0.35">
      <c r="A92" s="24"/>
      <c r="B92" s="29"/>
      <c r="C92" s="30"/>
      <c r="D92" s="15"/>
      <c r="E92" s="33"/>
      <c r="F92" s="10"/>
      <c r="G92" s="4"/>
      <c r="H92" s="4"/>
      <c r="I92" s="5"/>
      <c r="J92" s="5"/>
      <c r="K92" s="5"/>
      <c r="L92" s="5"/>
      <c r="M92" s="5"/>
      <c r="N92" s="4"/>
      <c r="O92" s="4"/>
      <c r="P92" s="4"/>
      <c r="Q92" s="4"/>
      <c r="R92" s="4"/>
      <c r="S92" s="4"/>
      <c r="T92" s="40"/>
    </row>
    <row r="93" spans="1:20" ht="15" thickBot="1" x14ac:dyDescent="0.4">
      <c r="A93" s="25"/>
      <c r="B93" s="35"/>
      <c r="C93" s="12"/>
      <c r="D93" s="13"/>
      <c r="E93" s="14"/>
      <c r="F93" s="3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72"/>
    </row>
    <row r="94" spans="1:20" ht="18.5" x14ac:dyDescent="0.45">
      <c r="A94" s="36" t="str">
        <f>A81</f>
        <v>Solo 25-29</v>
      </c>
      <c r="B94" s="26" t="s">
        <v>23</v>
      </c>
      <c r="C94" s="28"/>
      <c r="D94" s="60" t="str">
        <f>Summary!C11</f>
        <v>Cus Geas Milano</v>
      </c>
      <c r="E94" s="32"/>
      <c r="F94" s="70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71"/>
    </row>
    <row r="95" spans="1:20" ht="15" thickBot="1" x14ac:dyDescent="0.4">
      <c r="A95" s="10" t="s">
        <v>7</v>
      </c>
      <c r="B95" s="29"/>
      <c r="C95" s="30"/>
      <c r="D95" s="30"/>
      <c r="E95" s="33"/>
      <c r="F95" s="1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0"/>
    </row>
    <row r="96" spans="1:20" ht="15" thickBot="1" x14ac:dyDescent="0.4">
      <c r="A96" s="24">
        <v>8</v>
      </c>
      <c r="B96" s="29" t="s">
        <v>24</v>
      </c>
      <c r="C96" s="30"/>
      <c r="D96" s="34" t="str">
        <f>Summary!D11</f>
        <v>Giulia De Bosio/Beatrice Donney</v>
      </c>
      <c r="E96" s="33"/>
      <c r="F96" s="10"/>
      <c r="G96" s="4"/>
      <c r="H96" s="4"/>
      <c r="I96" s="4" t="s">
        <v>2</v>
      </c>
      <c r="J96" s="4" t="s">
        <v>0</v>
      </c>
      <c r="K96" s="4" t="s">
        <v>1</v>
      </c>
      <c r="L96" s="4" t="s">
        <v>3</v>
      </c>
      <c r="M96" s="4" t="s">
        <v>4</v>
      </c>
      <c r="N96" s="4"/>
      <c r="O96" s="4"/>
      <c r="P96" s="4"/>
      <c r="Q96" s="4"/>
      <c r="R96" s="17" t="s">
        <v>20</v>
      </c>
      <c r="S96" s="16"/>
      <c r="T96" s="40"/>
    </row>
    <row r="97" spans="1:20" x14ac:dyDescent="0.35">
      <c r="A97" s="24"/>
      <c r="B97" s="29"/>
      <c r="C97" s="30"/>
      <c r="D97" s="30"/>
      <c r="E97" s="33"/>
      <c r="F97" s="10"/>
      <c r="G97" s="2" t="s">
        <v>37</v>
      </c>
      <c r="H97" s="2"/>
      <c r="I97" s="63">
        <v>6.5</v>
      </c>
      <c r="J97" s="63">
        <v>6.8</v>
      </c>
      <c r="K97" s="63">
        <v>6.3</v>
      </c>
      <c r="L97" s="63">
        <v>6.1</v>
      </c>
      <c r="M97" s="63">
        <v>6.7</v>
      </c>
      <c r="N97" s="86">
        <f>SUM(I97:M97)-MIN(I97:M97)-MAX(I97:M97)</f>
        <v>19.500000000000004</v>
      </c>
      <c r="O97" s="87"/>
      <c r="P97" s="4" t="s">
        <v>53</v>
      </c>
      <c r="Q97" s="4"/>
      <c r="R97" s="18" t="s">
        <v>56</v>
      </c>
      <c r="S97" s="64">
        <v>0</v>
      </c>
      <c r="T97" s="41">
        <f>S97*(-0.5)</f>
        <v>0</v>
      </c>
    </row>
    <row r="98" spans="1:20" x14ac:dyDescent="0.35">
      <c r="A98" s="24"/>
      <c r="B98" s="29" t="s">
        <v>25</v>
      </c>
      <c r="C98" s="30"/>
      <c r="D98" s="31">
        <f>O104+SUM(T97:T100)</f>
        <v>64.907729468599044</v>
      </c>
      <c r="E98" s="33"/>
      <c r="F98" s="10"/>
      <c r="G98" s="2" t="s">
        <v>50</v>
      </c>
      <c r="H98" s="2"/>
      <c r="I98" s="63">
        <v>6.7</v>
      </c>
      <c r="J98" s="63">
        <v>6.6</v>
      </c>
      <c r="K98" s="63">
        <v>6.9</v>
      </c>
      <c r="L98" s="63">
        <v>6.4</v>
      </c>
      <c r="M98" s="63">
        <v>7.1</v>
      </c>
      <c r="N98" s="86">
        <f t="shared" ref="N98" si="14">SUM(I98:M98)-MIN(I98:M98)-MAX(I98:M98)</f>
        <v>20.200000000000003</v>
      </c>
      <c r="O98" s="87"/>
      <c r="P98" s="4" t="s">
        <v>53</v>
      </c>
      <c r="Q98" s="4"/>
      <c r="R98" s="37" t="s">
        <v>55</v>
      </c>
      <c r="S98" s="69">
        <v>0</v>
      </c>
      <c r="T98" s="41">
        <f>S98*(-0.5)</f>
        <v>0</v>
      </c>
    </row>
    <row r="99" spans="1:20" x14ac:dyDescent="0.35">
      <c r="A99" s="24"/>
      <c r="B99" s="29"/>
      <c r="C99" s="30"/>
      <c r="D99" s="15"/>
      <c r="E99" s="33"/>
      <c r="F99" s="10"/>
      <c r="G99" s="2" t="str">
        <f>CONCATENATE("Elements ",'Weight Elements'!$B$5," - ",'Weight Elements'!$C$5)</f>
        <v>Elements 1 - Fishtail</v>
      </c>
      <c r="H99" s="2">
        <f>'Weight Elements'!$D$5</f>
        <v>1.6</v>
      </c>
      <c r="I99" s="63">
        <v>6</v>
      </c>
      <c r="J99" s="63">
        <v>7</v>
      </c>
      <c r="K99" s="63">
        <v>7</v>
      </c>
      <c r="L99" s="63">
        <v>5.8</v>
      </c>
      <c r="M99" s="63">
        <v>6.3</v>
      </c>
      <c r="N99" s="80">
        <f>((SUM(I99:M99)-MIN(I99:M99)-MAX(I99:M99))/3)*H99</f>
        <v>10.293333333333335</v>
      </c>
      <c r="O99" s="88">
        <f>SUM(N99:N103)/SUM(H99:H103)*4</f>
        <v>25.207729468599037</v>
      </c>
      <c r="P99" s="91" t="s">
        <v>54</v>
      </c>
      <c r="Q99" s="4"/>
      <c r="R99" s="37" t="s">
        <v>57</v>
      </c>
      <c r="S99" s="69">
        <v>0</v>
      </c>
      <c r="T99" s="41">
        <f>S99*(-1)</f>
        <v>0</v>
      </c>
    </row>
    <row r="100" spans="1:20" ht="15" thickBot="1" x14ac:dyDescent="0.4">
      <c r="A100" s="24"/>
      <c r="B100" s="29"/>
      <c r="C100" s="30"/>
      <c r="D100" s="15"/>
      <c r="E100" s="33"/>
      <c r="F100" s="10"/>
      <c r="G100" s="2" t="str">
        <f>CONCATENATE("Elements ",'Weight Elements'!$B$6," - ",'Weight Elements'!$C$6)</f>
        <v>Elements 2 - Split</v>
      </c>
      <c r="H100" s="2">
        <f>'Weight Elements'!$D$6</f>
        <v>1.3</v>
      </c>
      <c r="I100" s="63">
        <v>6.1</v>
      </c>
      <c r="J100" s="63">
        <v>6.9</v>
      </c>
      <c r="K100" s="63">
        <v>7.2</v>
      </c>
      <c r="L100" s="63">
        <v>5.9</v>
      </c>
      <c r="M100" s="63">
        <v>6.5</v>
      </c>
      <c r="N100" s="20">
        <f t="shared" ref="N100:N103" si="15">((SUM(I100:M100)-MIN(I100:M100)-MAX(I100:M100))/3)*H100</f>
        <v>8.4500000000000011</v>
      </c>
      <c r="O100" s="89"/>
      <c r="P100" s="91"/>
      <c r="Q100" s="4"/>
      <c r="R100" s="19" t="s">
        <v>58</v>
      </c>
      <c r="S100" s="65">
        <v>0</v>
      </c>
      <c r="T100" s="41">
        <f>S100*(-2)</f>
        <v>0</v>
      </c>
    </row>
    <row r="101" spans="1:20" x14ac:dyDescent="0.35">
      <c r="A101" s="24"/>
      <c r="B101" s="29"/>
      <c r="C101" s="30"/>
      <c r="D101" s="15"/>
      <c r="E101" s="33"/>
      <c r="F101" s="10"/>
      <c r="G101" s="2" t="str">
        <f>CONCATENATE("Elements ",'Weight Elements'!$B$7," - ",'Weight Elements'!$C$7)</f>
        <v>Elements 3 - Splin</v>
      </c>
      <c r="H101" s="2">
        <f>'Weight Elements'!$D$7</f>
        <v>1.1000000000000001</v>
      </c>
      <c r="I101" s="63">
        <v>6.2</v>
      </c>
      <c r="J101" s="63">
        <v>7.2</v>
      </c>
      <c r="K101" s="63">
        <v>6.5</v>
      </c>
      <c r="L101" s="63">
        <v>5.8</v>
      </c>
      <c r="M101" s="63">
        <v>6.1</v>
      </c>
      <c r="N101" s="20">
        <f t="shared" si="15"/>
        <v>6.8933333333333326</v>
      </c>
      <c r="O101" s="89"/>
      <c r="P101" s="91"/>
      <c r="Q101" s="4"/>
      <c r="R101" s="4"/>
      <c r="S101" s="4"/>
      <c r="T101" s="40"/>
    </row>
    <row r="102" spans="1:20" x14ac:dyDescent="0.35">
      <c r="A102" s="24"/>
      <c r="B102" s="29"/>
      <c r="C102" s="30"/>
      <c r="D102" s="15"/>
      <c r="E102" s="33"/>
      <c r="F102" s="10"/>
      <c r="G102" s="2" t="str">
        <f>CONCATENATE("Elements ",'Weight Elements'!$B$8," - ",'Weight Elements'!$C$8)</f>
        <v>Elements 4 - Ballet Legs</v>
      </c>
      <c r="H102" s="2">
        <f>'Weight Elements'!$D$8</f>
        <v>1.3</v>
      </c>
      <c r="I102" s="63">
        <v>6</v>
      </c>
      <c r="J102" s="63">
        <v>6.8</v>
      </c>
      <c r="K102" s="63">
        <v>6.8</v>
      </c>
      <c r="L102" s="63">
        <v>6</v>
      </c>
      <c r="M102" s="63">
        <v>6.6</v>
      </c>
      <c r="N102" s="20">
        <f t="shared" si="15"/>
        <v>8.4066666666666681</v>
      </c>
      <c r="O102" s="89"/>
      <c r="P102" s="91"/>
      <c r="Q102" s="4"/>
      <c r="R102" s="4"/>
      <c r="S102" s="4"/>
      <c r="T102" s="40"/>
    </row>
    <row r="103" spans="1:20" x14ac:dyDescent="0.35">
      <c r="A103" s="24"/>
      <c r="B103" s="29"/>
      <c r="C103" s="30"/>
      <c r="D103" s="15"/>
      <c r="E103" s="33"/>
      <c r="F103" s="10"/>
      <c r="G103" s="2" t="str">
        <f>CONCATENATE("Elements ",'Weight Elements'!$B$9," - ",'Weight Elements'!$C$9)</f>
        <v>Elements 5 - Barracuda</v>
      </c>
      <c r="H103" s="2">
        <f>'Weight Elements'!$D$9</f>
        <v>1.6</v>
      </c>
      <c r="I103" s="63">
        <v>5.9</v>
      </c>
      <c r="J103" s="63">
        <v>6.4</v>
      </c>
      <c r="K103" s="63">
        <v>6.5</v>
      </c>
      <c r="L103" s="63">
        <v>5.4</v>
      </c>
      <c r="M103" s="63">
        <v>4.9000000000000004</v>
      </c>
      <c r="N103" s="20">
        <f t="shared" si="15"/>
        <v>9.4400000000000031</v>
      </c>
      <c r="O103" s="90"/>
      <c r="P103" s="91"/>
      <c r="Q103" s="4"/>
      <c r="R103" s="4"/>
      <c r="S103" s="4"/>
      <c r="T103" s="40"/>
    </row>
    <row r="104" spans="1:20" x14ac:dyDescent="0.35">
      <c r="A104" s="24"/>
      <c r="B104" s="29"/>
      <c r="C104" s="30"/>
      <c r="D104" s="15"/>
      <c r="E104" s="33"/>
      <c r="F104" s="10"/>
      <c r="G104" s="4"/>
      <c r="H104" s="4"/>
      <c r="I104" s="5"/>
      <c r="J104" s="5"/>
      <c r="K104" s="5"/>
      <c r="L104" s="5"/>
      <c r="M104" s="5"/>
      <c r="N104" s="81" t="s">
        <v>51</v>
      </c>
      <c r="O104" s="82">
        <f>O99+N98+N97</f>
        <v>64.907729468599044</v>
      </c>
      <c r="P104" s="82" t="s">
        <v>52</v>
      </c>
      <c r="Q104" s="4"/>
      <c r="R104" s="4"/>
      <c r="S104" s="4"/>
      <c r="T104" s="40"/>
    </row>
    <row r="105" spans="1:20" x14ac:dyDescent="0.35">
      <c r="A105" s="24"/>
      <c r="B105" s="29"/>
      <c r="C105" s="30"/>
      <c r="D105" s="15"/>
      <c r="E105" s="33"/>
      <c r="F105" s="10"/>
      <c r="G105" s="4"/>
      <c r="H105" s="4"/>
      <c r="I105" s="5"/>
      <c r="J105" s="5"/>
      <c r="K105" s="5"/>
      <c r="L105" s="5"/>
      <c r="M105" s="5"/>
      <c r="N105" s="4"/>
      <c r="O105" s="4"/>
      <c r="P105" s="4"/>
      <c r="Q105" s="4"/>
      <c r="R105" s="4"/>
      <c r="S105" s="4"/>
      <c r="T105" s="40"/>
    </row>
    <row r="106" spans="1:20" ht="15" thickBot="1" x14ac:dyDescent="0.4">
      <c r="A106" s="25"/>
      <c r="B106" s="35"/>
      <c r="C106" s="12"/>
      <c r="D106" s="13"/>
      <c r="E106" s="14"/>
      <c r="F106" s="3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72"/>
    </row>
    <row r="107" spans="1:20" ht="18.5" x14ac:dyDescent="0.45">
      <c r="A107" s="36" t="str">
        <f>A94</f>
        <v>Solo 25-29</v>
      </c>
      <c r="B107" s="26" t="s">
        <v>23</v>
      </c>
      <c r="C107" s="28"/>
      <c r="D107" s="60" t="str">
        <f>Summary!C12</f>
        <v>AZSC Dolfins</v>
      </c>
      <c r="E107" s="32"/>
      <c r="F107" s="70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71"/>
    </row>
    <row r="108" spans="1:20" ht="15" thickBot="1" x14ac:dyDescent="0.4">
      <c r="A108" s="10" t="s">
        <v>7</v>
      </c>
      <c r="B108" s="29"/>
      <c r="C108" s="30"/>
      <c r="D108" s="30"/>
      <c r="E108" s="33"/>
      <c r="F108" s="1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0"/>
    </row>
    <row r="109" spans="1:20" ht="15" thickBot="1" x14ac:dyDescent="0.4">
      <c r="A109" s="24">
        <v>9</v>
      </c>
      <c r="B109" s="29" t="s">
        <v>24</v>
      </c>
      <c r="C109" s="30"/>
      <c r="D109" s="34" t="str">
        <f>Summary!D12</f>
        <v>Fana Michilsen/ Jolien Geers</v>
      </c>
      <c r="E109" s="33"/>
      <c r="F109" s="10"/>
      <c r="G109" s="4"/>
      <c r="H109" s="4"/>
      <c r="I109" s="4" t="s">
        <v>2</v>
      </c>
      <c r="J109" s="4" t="s">
        <v>0</v>
      </c>
      <c r="K109" s="4" t="s">
        <v>1</v>
      </c>
      <c r="L109" s="4" t="s">
        <v>3</v>
      </c>
      <c r="M109" s="4" t="s">
        <v>4</v>
      </c>
      <c r="N109" s="4"/>
      <c r="O109" s="4"/>
      <c r="P109" s="4"/>
      <c r="Q109" s="4"/>
      <c r="R109" s="17" t="s">
        <v>20</v>
      </c>
      <c r="S109" s="16"/>
      <c r="T109" s="40"/>
    </row>
    <row r="110" spans="1:20" x14ac:dyDescent="0.35">
      <c r="A110" s="24"/>
      <c r="B110" s="29"/>
      <c r="C110" s="30"/>
      <c r="D110" s="30"/>
      <c r="E110" s="33"/>
      <c r="F110" s="10"/>
      <c r="G110" s="2" t="s">
        <v>37</v>
      </c>
      <c r="H110" s="2"/>
      <c r="I110" s="63">
        <v>5.3</v>
      </c>
      <c r="J110" s="63">
        <v>6</v>
      </c>
      <c r="K110" s="63">
        <v>5.9</v>
      </c>
      <c r="L110" s="63">
        <v>6</v>
      </c>
      <c r="M110" s="63">
        <v>6.5</v>
      </c>
      <c r="N110" s="86">
        <f>SUM(I110:M110)-MIN(I110:M110)-MAX(I110:M110)</f>
        <v>17.900000000000002</v>
      </c>
      <c r="O110" s="87"/>
      <c r="P110" s="4" t="s">
        <v>53</v>
      </c>
      <c r="Q110" s="4"/>
      <c r="R110" s="18" t="s">
        <v>56</v>
      </c>
      <c r="S110" s="64">
        <v>0</v>
      </c>
      <c r="T110" s="41">
        <f>S110*(-0.5)</f>
        <v>0</v>
      </c>
    </row>
    <row r="111" spans="1:20" x14ac:dyDescent="0.35">
      <c r="A111" s="24"/>
      <c r="B111" s="29" t="s">
        <v>25</v>
      </c>
      <c r="C111" s="30"/>
      <c r="D111" s="31">
        <f>O117+SUM(T110:T113)</f>
        <v>61.099999999999994</v>
      </c>
      <c r="E111" s="33"/>
      <c r="F111" s="10"/>
      <c r="G111" s="2" t="s">
        <v>50</v>
      </c>
      <c r="H111" s="2"/>
      <c r="I111" s="63">
        <v>6.5</v>
      </c>
      <c r="J111" s="63">
        <v>6.4</v>
      </c>
      <c r="K111" s="63">
        <v>6.3</v>
      </c>
      <c r="L111" s="63">
        <v>6.1</v>
      </c>
      <c r="M111" s="63">
        <v>6.8</v>
      </c>
      <c r="N111" s="86">
        <f t="shared" ref="N111" si="16">SUM(I111:M111)-MIN(I111:M111)-MAX(I111:M111)</f>
        <v>19.199999999999992</v>
      </c>
      <c r="O111" s="87"/>
      <c r="P111" s="4" t="s">
        <v>53</v>
      </c>
      <c r="Q111" s="4"/>
      <c r="R111" s="37" t="s">
        <v>55</v>
      </c>
      <c r="S111" s="69">
        <v>0</v>
      </c>
      <c r="T111" s="41">
        <f>S111*(-0.5)</f>
        <v>0</v>
      </c>
    </row>
    <row r="112" spans="1:20" x14ac:dyDescent="0.35">
      <c r="A112" s="24"/>
      <c r="B112" s="29"/>
      <c r="C112" s="30"/>
      <c r="D112" s="15"/>
      <c r="E112" s="33"/>
      <c r="F112" s="10"/>
      <c r="G112" s="2" t="str">
        <f>CONCATENATE("Elements ",'Weight Elements'!$B$5," - ",'Weight Elements'!$C$5)</f>
        <v>Elements 1 - Fishtail</v>
      </c>
      <c r="H112" s="2">
        <f>'Weight Elements'!$D$5</f>
        <v>1.6</v>
      </c>
      <c r="I112" s="63">
        <v>6</v>
      </c>
      <c r="J112" s="63">
        <v>6.4</v>
      </c>
      <c r="K112" s="63">
        <v>6.8</v>
      </c>
      <c r="L112" s="63">
        <v>5.6</v>
      </c>
      <c r="M112" s="63">
        <v>5.9</v>
      </c>
      <c r="N112" s="80">
        <f>((SUM(I112:M112)-MIN(I112:M112)-MAX(I112:M112))/3)*H112</f>
        <v>9.759999999999998</v>
      </c>
      <c r="O112" s="88">
        <f>SUM(N112:N116)/SUM(H112:H116)*4</f>
        <v>23.999999999999996</v>
      </c>
      <c r="P112" s="91" t="s">
        <v>54</v>
      </c>
      <c r="Q112" s="4"/>
      <c r="R112" s="37" t="s">
        <v>57</v>
      </c>
      <c r="S112" s="69">
        <v>0</v>
      </c>
      <c r="T112" s="41">
        <f>S112*(-1)</f>
        <v>0</v>
      </c>
    </row>
    <row r="113" spans="1:20" ht="15" thickBot="1" x14ac:dyDescent="0.4">
      <c r="A113" s="24"/>
      <c r="B113" s="29"/>
      <c r="C113" s="30"/>
      <c r="D113" s="15"/>
      <c r="E113" s="33"/>
      <c r="F113" s="10"/>
      <c r="G113" s="2" t="str">
        <f>CONCATENATE("Elements ",'Weight Elements'!$B$6," - ",'Weight Elements'!$C$6)</f>
        <v>Elements 2 - Split</v>
      </c>
      <c r="H113" s="2">
        <f>'Weight Elements'!$D$6</f>
        <v>1.3</v>
      </c>
      <c r="I113" s="63">
        <v>6</v>
      </c>
      <c r="J113" s="63">
        <v>6.4</v>
      </c>
      <c r="K113" s="63">
        <v>6.2</v>
      </c>
      <c r="L113" s="63">
        <v>5.8</v>
      </c>
      <c r="M113" s="63">
        <v>6</v>
      </c>
      <c r="N113" s="20">
        <f t="shared" ref="N113:N116" si="17">((SUM(I113:M113)-MIN(I113:M113)-MAX(I113:M113))/3)*H113</f>
        <v>7.8866666666666676</v>
      </c>
      <c r="O113" s="89"/>
      <c r="P113" s="91"/>
      <c r="Q113" s="4"/>
      <c r="R113" s="19" t="s">
        <v>58</v>
      </c>
      <c r="S113" s="65">
        <v>0</v>
      </c>
      <c r="T113" s="41">
        <f>S113*(-2)</f>
        <v>0</v>
      </c>
    </row>
    <row r="114" spans="1:20" x14ac:dyDescent="0.35">
      <c r="A114" s="24"/>
      <c r="B114" s="29"/>
      <c r="C114" s="30"/>
      <c r="D114" s="15"/>
      <c r="E114" s="33"/>
      <c r="F114" s="10"/>
      <c r="G114" s="2" t="str">
        <f>CONCATENATE("Elements ",'Weight Elements'!$B$7," - ",'Weight Elements'!$C$7)</f>
        <v>Elements 3 - Splin</v>
      </c>
      <c r="H114" s="2">
        <f>'Weight Elements'!$D$7</f>
        <v>1.1000000000000001</v>
      </c>
      <c r="I114" s="63">
        <v>5.9</v>
      </c>
      <c r="J114" s="63">
        <v>6.3</v>
      </c>
      <c r="K114" s="63">
        <v>6</v>
      </c>
      <c r="L114" s="63">
        <v>5.5</v>
      </c>
      <c r="M114" s="63">
        <v>6</v>
      </c>
      <c r="N114" s="20">
        <f t="shared" si="17"/>
        <v>6.5633333333333326</v>
      </c>
      <c r="O114" s="89"/>
      <c r="P114" s="91"/>
      <c r="Q114" s="4"/>
      <c r="R114" s="4"/>
      <c r="S114" s="4"/>
      <c r="T114" s="40"/>
    </row>
    <row r="115" spans="1:20" x14ac:dyDescent="0.35">
      <c r="A115" s="24"/>
      <c r="B115" s="29"/>
      <c r="C115" s="30"/>
      <c r="D115" s="15"/>
      <c r="E115" s="33"/>
      <c r="F115" s="10"/>
      <c r="G115" s="2" t="str">
        <f>CONCATENATE("Elements ",'Weight Elements'!$B$8," - ",'Weight Elements'!$C$8)</f>
        <v>Elements 4 - Ballet Legs</v>
      </c>
      <c r="H115" s="2">
        <f>'Weight Elements'!$D$8</f>
        <v>1.3</v>
      </c>
      <c r="I115" s="63">
        <v>5.9</v>
      </c>
      <c r="J115" s="63">
        <v>6.5</v>
      </c>
      <c r="K115" s="63">
        <v>6.2</v>
      </c>
      <c r="L115" s="63">
        <v>5.6</v>
      </c>
      <c r="M115" s="63">
        <v>6.4</v>
      </c>
      <c r="N115" s="20">
        <f t="shared" si="17"/>
        <v>8.0166666666666675</v>
      </c>
      <c r="O115" s="89"/>
      <c r="P115" s="91"/>
      <c r="Q115" s="4"/>
      <c r="R115" s="4"/>
      <c r="S115" s="4"/>
      <c r="T115" s="40"/>
    </row>
    <row r="116" spans="1:20" x14ac:dyDescent="0.35">
      <c r="A116" s="24"/>
      <c r="B116" s="29"/>
      <c r="C116" s="30"/>
      <c r="D116" s="15"/>
      <c r="E116" s="33"/>
      <c r="F116" s="10"/>
      <c r="G116" s="2" t="str">
        <f>CONCATENATE("Elements ",'Weight Elements'!$B$9," - ",'Weight Elements'!$C$9)</f>
        <v>Elements 5 - Barracuda</v>
      </c>
      <c r="H116" s="2">
        <f>'Weight Elements'!$D$9</f>
        <v>1.6</v>
      </c>
      <c r="I116" s="63">
        <v>5.8</v>
      </c>
      <c r="J116" s="63">
        <v>6.2</v>
      </c>
      <c r="K116" s="63">
        <v>6</v>
      </c>
      <c r="L116" s="63">
        <v>5.4</v>
      </c>
      <c r="M116" s="63">
        <v>4.9000000000000004</v>
      </c>
      <c r="N116" s="20">
        <f t="shared" si="17"/>
        <v>9.1733333333333338</v>
      </c>
      <c r="O116" s="90"/>
      <c r="P116" s="91"/>
      <c r="Q116" s="4"/>
      <c r="R116" s="4"/>
      <c r="S116" s="4"/>
      <c r="T116" s="40"/>
    </row>
    <row r="117" spans="1:20" x14ac:dyDescent="0.35">
      <c r="A117" s="24"/>
      <c r="B117" s="29"/>
      <c r="C117" s="30"/>
      <c r="D117" s="15"/>
      <c r="E117" s="33"/>
      <c r="F117" s="10"/>
      <c r="G117" s="4"/>
      <c r="H117" s="4"/>
      <c r="I117" s="5"/>
      <c r="J117" s="5"/>
      <c r="K117" s="5"/>
      <c r="L117" s="5"/>
      <c r="M117" s="5"/>
      <c r="N117" s="81" t="s">
        <v>51</v>
      </c>
      <c r="O117" s="82">
        <f>O112+N111+N110</f>
        <v>61.099999999999994</v>
      </c>
      <c r="P117" s="82" t="s">
        <v>52</v>
      </c>
      <c r="Q117" s="4"/>
      <c r="R117" s="4"/>
      <c r="S117" s="4"/>
      <c r="T117" s="40"/>
    </row>
    <row r="118" spans="1:20" x14ac:dyDescent="0.35">
      <c r="A118" s="24"/>
      <c r="B118" s="29"/>
      <c r="C118" s="30"/>
      <c r="D118" s="15"/>
      <c r="E118" s="33"/>
      <c r="F118" s="10"/>
      <c r="G118" s="4"/>
      <c r="H118" s="4"/>
      <c r="I118" s="5"/>
      <c r="J118" s="5"/>
      <c r="K118" s="5"/>
      <c r="L118" s="5"/>
      <c r="M118" s="5"/>
      <c r="N118" s="4"/>
      <c r="O118" s="4"/>
      <c r="P118" s="4"/>
      <c r="Q118" s="4"/>
      <c r="R118" s="4"/>
      <c r="S118" s="4"/>
      <c r="T118" s="40"/>
    </row>
    <row r="119" spans="1:20" ht="15" thickBot="1" x14ac:dyDescent="0.4">
      <c r="A119" s="25"/>
      <c r="B119" s="35"/>
      <c r="C119" s="12"/>
      <c r="D119" s="13"/>
      <c r="E119" s="14"/>
      <c r="F119" s="3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72"/>
    </row>
    <row r="120" spans="1:20" ht="18.5" x14ac:dyDescent="0.45">
      <c r="A120" s="36" t="str">
        <f>A107</f>
        <v>Solo 25-29</v>
      </c>
      <c r="B120" s="26" t="s">
        <v>23</v>
      </c>
      <c r="C120" s="28"/>
      <c r="D120" s="60">
        <f>Summary!C13</f>
        <v>0</v>
      </c>
      <c r="E120" s="32"/>
      <c r="F120" s="70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71"/>
    </row>
    <row r="121" spans="1:20" ht="15" thickBot="1" x14ac:dyDescent="0.4">
      <c r="A121" s="10" t="s">
        <v>7</v>
      </c>
      <c r="B121" s="29"/>
      <c r="C121" s="30"/>
      <c r="D121" s="30"/>
      <c r="E121" s="33"/>
      <c r="F121" s="1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0"/>
    </row>
    <row r="122" spans="1:20" ht="15" thickBot="1" x14ac:dyDescent="0.4">
      <c r="A122" s="24">
        <v>10</v>
      </c>
      <c r="B122" s="29" t="s">
        <v>24</v>
      </c>
      <c r="C122" s="30"/>
      <c r="D122" s="34">
        <f>Summary!D13</f>
        <v>0</v>
      </c>
      <c r="E122" s="33"/>
      <c r="F122" s="10"/>
      <c r="G122" s="4"/>
      <c r="H122" s="4"/>
      <c r="I122" s="4" t="s">
        <v>2</v>
      </c>
      <c r="J122" s="4" t="s">
        <v>0</v>
      </c>
      <c r="K122" s="4" t="s">
        <v>1</v>
      </c>
      <c r="L122" s="4" t="s">
        <v>3</v>
      </c>
      <c r="M122" s="4" t="s">
        <v>4</v>
      </c>
      <c r="N122" s="4"/>
      <c r="O122" s="4"/>
      <c r="P122" s="4"/>
      <c r="Q122" s="4"/>
      <c r="R122" s="17" t="s">
        <v>20</v>
      </c>
      <c r="S122" s="16"/>
      <c r="T122" s="40"/>
    </row>
    <row r="123" spans="1:20" x14ac:dyDescent="0.35">
      <c r="A123" s="24"/>
      <c r="B123" s="29"/>
      <c r="C123" s="30"/>
      <c r="D123" s="30"/>
      <c r="E123" s="33"/>
      <c r="F123" s="10"/>
      <c r="G123" s="2" t="s">
        <v>37</v>
      </c>
      <c r="H123" s="2"/>
      <c r="I123" s="63"/>
      <c r="J123" s="63"/>
      <c r="K123" s="63"/>
      <c r="L123" s="63"/>
      <c r="M123" s="63"/>
      <c r="N123" s="86">
        <f>SUM(I123:M123)-MIN(I123:M123)-MAX(I123:M123)</f>
        <v>0</v>
      </c>
      <c r="O123" s="87"/>
      <c r="P123" s="4" t="s">
        <v>53</v>
      </c>
      <c r="Q123" s="4"/>
      <c r="R123" s="18" t="s">
        <v>56</v>
      </c>
      <c r="S123" s="64">
        <v>0</v>
      </c>
      <c r="T123" s="41">
        <f>S123*(-0.5)</f>
        <v>0</v>
      </c>
    </row>
    <row r="124" spans="1:20" x14ac:dyDescent="0.35">
      <c r="A124" s="24"/>
      <c r="B124" s="29" t="s">
        <v>25</v>
      </c>
      <c r="C124" s="30"/>
      <c r="D124" s="31">
        <f>O130+SUM(T123:T126)</f>
        <v>0</v>
      </c>
      <c r="E124" s="33"/>
      <c r="F124" s="10"/>
      <c r="G124" s="2" t="s">
        <v>50</v>
      </c>
      <c r="H124" s="2"/>
      <c r="I124" s="63"/>
      <c r="J124" s="63"/>
      <c r="K124" s="63"/>
      <c r="L124" s="63"/>
      <c r="M124" s="63"/>
      <c r="N124" s="86">
        <f t="shared" ref="N124" si="18">SUM(I124:M124)-MIN(I124:M124)-MAX(I124:M124)</f>
        <v>0</v>
      </c>
      <c r="O124" s="87"/>
      <c r="P124" s="4" t="s">
        <v>53</v>
      </c>
      <c r="Q124" s="4"/>
      <c r="R124" s="37" t="s">
        <v>55</v>
      </c>
      <c r="S124" s="69">
        <v>0</v>
      </c>
      <c r="T124" s="41">
        <f>S124*(-0.5)</f>
        <v>0</v>
      </c>
    </row>
    <row r="125" spans="1:20" x14ac:dyDescent="0.35">
      <c r="A125" s="24"/>
      <c r="B125" s="29"/>
      <c r="C125" s="30"/>
      <c r="D125" s="15"/>
      <c r="E125" s="33"/>
      <c r="F125" s="10"/>
      <c r="G125" s="2" t="str">
        <f>CONCATENATE("Elements ",'Weight Elements'!$B$5," - ",'Weight Elements'!$C$5)</f>
        <v>Elements 1 - Fishtail</v>
      </c>
      <c r="H125" s="2">
        <f>'Weight Elements'!$D$5</f>
        <v>1.6</v>
      </c>
      <c r="I125" s="63"/>
      <c r="J125" s="63"/>
      <c r="K125" s="63"/>
      <c r="L125" s="63"/>
      <c r="M125" s="63"/>
      <c r="N125" s="80">
        <f>((SUM(I125:M125)-MIN(I125:M125)-MAX(I125:M125))/3)*H125</f>
        <v>0</v>
      </c>
      <c r="O125" s="88">
        <f>SUM(N125:N129)/SUM(H125:H129)*4</f>
        <v>0</v>
      </c>
      <c r="P125" s="91" t="s">
        <v>54</v>
      </c>
      <c r="Q125" s="4"/>
      <c r="R125" s="37" t="s">
        <v>57</v>
      </c>
      <c r="S125" s="69">
        <v>0</v>
      </c>
      <c r="T125" s="41">
        <f>S125*(-1)</f>
        <v>0</v>
      </c>
    </row>
    <row r="126" spans="1:20" ht="15" thickBot="1" x14ac:dyDescent="0.4">
      <c r="A126" s="24"/>
      <c r="B126" s="29"/>
      <c r="C126" s="30"/>
      <c r="D126" s="15"/>
      <c r="E126" s="33"/>
      <c r="F126" s="10"/>
      <c r="G126" s="2" t="str">
        <f>CONCATENATE("Elements ",'Weight Elements'!$B$6," - ",'Weight Elements'!$C$6)</f>
        <v>Elements 2 - Split</v>
      </c>
      <c r="H126" s="2">
        <f>'Weight Elements'!$D$6</f>
        <v>1.3</v>
      </c>
      <c r="I126" s="63"/>
      <c r="J126" s="63"/>
      <c r="K126" s="63"/>
      <c r="L126" s="63"/>
      <c r="M126" s="63"/>
      <c r="N126" s="20">
        <f t="shared" ref="N126:N129" si="19">((SUM(I126:M126)-MIN(I126:M126)-MAX(I126:M126))/3)*H126</f>
        <v>0</v>
      </c>
      <c r="O126" s="89"/>
      <c r="P126" s="91"/>
      <c r="Q126" s="4"/>
      <c r="R126" s="19" t="s">
        <v>58</v>
      </c>
      <c r="S126" s="65">
        <v>0</v>
      </c>
      <c r="T126" s="41">
        <f>S126*(-2)</f>
        <v>0</v>
      </c>
    </row>
    <row r="127" spans="1:20" x14ac:dyDescent="0.35">
      <c r="A127" s="24"/>
      <c r="B127" s="29"/>
      <c r="C127" s="30"/>
      <c r="D127" s="15"/>
      <c r="E127" s="33"/>
      <c r="F127" s="10"/>
      <c r="G127" s="2" t="str">
        <f>CONCATENATE("Elements ",'Weight Elements'!$B$7," - ",'Weight Elements'!$C$7)</f>
        <v>Elements 3 - Splin</v>
      </c>
      <c r="H127" s="2">
        <f>'Weight Elements'!$D$7</f>
        <v>1.1000000000000001</v>
      </c>
      <c r="I127" s="63"/>
      <c r="J127" s="63"/>
      <c r="K127" s="63"/>
      <c r="L127" s="63"/>
      <c r="M127" s="63"/>
      <c r="N127" s="20">
        <f t="shared" si="19"/>
        <v>0</v>
      </c>
      <c r="O127" s="89"/>
      <c r="P127" s="91"/>
      <c r="Q127" s="4"/>
      <c r="R127" s="4"/>
      <c r="S127" s="4"/>
      <c r="T127" s="40"/>
    </row>
    <row r="128" spans="1:20" x14ac:dyDescent="0.35">
      <c r="A128" s="24"/>
      <c r="B128" s="29"/>
      <c r="C128" s="30"/>
      <c r="D128" s="15"/>
      <c r="E128" s="33"/>
      <c r="F128" s="10"/>
      <c r="G128" s="2" t="str">
        <f>CONCATENATE("Elements ",'Weight Elements'!$B$8," - ",'Weight Elements'!$C$8)</f>
        <v>Elements 4 - Ballet Legs</v>
      </c>
      <c r="H128" s="2">
        <f>'Weight Elements'!$D$8</f>
        <v>1.3</v>
      </c>
      <c r="I128" s="63"/>
      <c r="J128" s="63"/>
      <c r="K128" s="63"/>
      <c r="L128" s="63"/>
      <c r="M128" s="63"/>
      <c r="N128" s="20">
        <f t="shared" si="19"/>
        <v>0</v>
      </c>
      <c r="O128" s="89"/>
      <c r="P128" s="91"/>
      <c r="Q128" s="4"/>
      <c r="R128" s="4"/>
      <c r="S128" s="4"/>
      <c r="T128" s="40"/>
    </row>
    <row r="129" spans="1:20" x14ac:dyDescent="0.35">
      <c r="A129" s="24"/>
      <c r="B129" s="29"/>
      <c r="C129" s="30"/>
      <c r="D129" s="15"/>
      <c r="E129" s="33"/>
      <c r="F129" s="10"/>
      <c r="G129" s="2" t="str">
        <f>CONCATENATE("Elements ",'Weight Elements'!$B$9," - ",'Weight Elements'!$C$9)</f>
        <v>Elements 5 - Barracuda</v>
      </c>
      <c r="H129" s="2">
        <f>'Weight Elements'!$D$9</f>
        <v>1.6</v>
      </c>
      <c r="I129" s="63"/>
      <c r="J129" s="63"/>
      <c r="K129" s="63"/>
      <c r="L129" s="63"/>
      <c r="M129" s="63"/>
      <c r="N129" s="20">
        <f t="shared" si="19"/>
        <v>0</v>
      </c>
      <c r="O129" s="90"/>
      <c r="P129" s="91"/>
      <c r="Q129" s="4"/>
      <c r="R129" s="4"/>
      <c r="S129" s="4"/>
      <c r="T129" s="40"/>
    </row>
    <row r="130" spans="1:20" x14ac:dyDescent="0.35">
      <c r="A130" s="24"/>
      <c r="B130" s="29"/>
      <c r="C130" s="30"/>
      <c r="D130" s="15"/>
      <c r="E130" s="33"/>
      <c r="F130" s="10"/>
      <c r="G130" s="4"/>
      <c r="H130" s="4"/>
      <c r="I130" s="5"/>
      <c r="J130" s="5"/>
      <c r="K130" s="5"/>
      <c r="L130" s="5"/>
      <c r="M130" s="5"/>
      <c r="N130" s="81" t="s">
        <v>51</v>
      </c>
      <c r="O130" s="82">
        <f>O125+N124+N123</f>
        <v>0</v>
      </c>
      <c r="P130" s="82" t="s">
        <v>52</v>
      </c>
      <c r="Q130" s="4"/>
      <c r="R130" s="4"/>
      <c r="S130" s="4"/>
      <c r="T130" s="40"/>
    </row>
    <row r="131" spans="1:20" x14ac:dyDescent="0.35">
      <c r="A131" s="24"/>
      <c r="B131" s="29"/>
      <c r="C131" s="30"/>
      <c r="D131" s="15"/>
      <c r="E131" s="33"/>
      <c r="F131" s="10"/>
      <c r="G131" s="4"/>
      <c r="H131" s="4"/>
      <c r="I131" s="5"/>
      <c r="J131" s="5"/>
      <c r="K131" s="5"/>
      <c r="L131" s="5"/>
      <c r="M131" s="5"/>
      <c r="N131" s="4"/>
      <c r="O131" s="4"/>
      <c r="P131" s="4"/>
      <c r="Q131" s="4"/>
      <c r="R131" s="4"/>
      <c r="S131" s="4"/>
      <c r="T131" s="40"/>
    </row>
    <row r="132" spans="1:20" ht="15" thickBot="1" x14ac:dyDescent="0.4">
      <c r="A132" s="25"/>
      <c r="B132" s="35"/>
      <c r="C132" s="12"/>
      <c r="D132" s="13"/>
      <c r="E132" s="14"/>
      <c r="F132" s="3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72"/>
    </row>
    <row r="133" spans="1:20" ht="18.5" x14ac:dyDescent="0.45">
      <c r="A133" s="36" t="str">
        <f>A120</f>
        <v>Solo 25-29</v>
      </c>
      <c r="B133" s="26" t="s">
        <v>23</v>
      </c>
      <c r="C133" s="28"/>
      <c r="D133" s="60">
        <f>Summary!C14</f>
        <v>0</v>
      </c>
      <c r="E133" s="32"/>
      <c r="F133" s="70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71"/>
    </row>
    <row r="134" spans="1:20" ht="15" thickBot="1" x14ac:dyDescent="0.4">
      <c r="A134" s="10" t="s">
        <v>7</v>
      </c>
      <c r="B134" s="29"/>
      <c r="C134" s="30"/>
      <c r="D134" s="30"/>
      <c r="E134" s="33"/>
      <c r="F134" s="1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0"/>
    </row>
    <row r="135" spans="1:20" ht="15" thickBot="1" x14ac:dyDescent="0.4">
      <c r="A135" s="24">
        <v>11</v>
      </c>
      <c r="B135" s="29" t="s">
        <v>24</v>
      </c>
      <c r="C135" s="30"/>
      <c r="D135" s="34">
        <f>Summary!D14</f>
        <v>0</v>
      </c>
      <c r="E135" s="33"/>
      <c r="F135" s="10"/>
      <c r="G135" s="4"/>
      <c r="H135" s="4"/>
      <c r="I135" s="4" t="s">
        <v>2</v>
      </c>
      <c r="J135" s="4" t="s">
        <v>0</v>
      </c>
      <c r="K135" s="4" t="s">
        <v>1</v>
      </c>
      <c r="L135" s="4" t="s">
        <v>3</v>
      </c>
      <c r="M135" s="4" t="s">
        <v>4</v>
      </c>
      <c r="N135" s="4"/>
      <c r="O135" s="4"/>
      <c r="P135" s="4"/>
      <c r="Q135" s="4"/>
      <c r="R135" s="17" t="s">
        <v>20</v>
      </c>
      <c r="S135" s="16"/>
      <c r="T135" s="40"/>
    </row>
    <row r="136" spans="1:20" x14ac:dyDescent="0.35">
      <c r="A136" s="24"/>
      <c r="B136" s="29"/>
      <c r="C136" s="30"/>
      <c r="D136" s="30"/>
      <c r="E136" s="33"/>
      <c r="F136" s="10"/>
      <c r="G136" s="2" t="s">
        <v>37</v>
      </c>
      <c r="H136" s="2"/>
      <c r="I136" s="63"/>
      <c r="J136" s="63"/>
      <c r="K136" s="63"/>
      <c r="L136" s="63"/>
      <c r="M136" s="63"/>
      <c r="N136" s="86">
        <f>SUM(I136:M136)-MIN(I136:M136)-MAX(I136:M136)</f>
        <v>0</v>
      </c>
      <c r="O136" s="87"/>
      <c r="P136" s="4" t="s">
        <v>53</v>
      </c>
      <c r="Q136" s="4"/>
      <c r="R136" s="18" t="s">
        <v>56</v>
      </c>
      <c r="S136" s="64">
        <v>0</v>
      </c>
      <c r="T136" s="41">
        <f>S136*(-0.5)</f>
        <v>0</v>
      </c>
    </row>
    <row r="137" spans="1:20" x14ac:dyDescent="0.35">
      <c r="A137" s="24"/>
      <c r="B137" s="29" t="s">
        <v>25</v>
      </c>
      <c r="C137" s="30"/>
      <c r="D137" s="31">
        <f>O143+SUM(T136:T139)</f>
        <v>0</v>
      </c>
      <c r="E137" s="33"/>
      <c r="F137" s="10"/>
      <c r="G137" s="2" t="s">
        <v>50</v>
      </c>
      <c r="H137" s="2"/>
      <c r="I137" s="63"/>
      <c r="J137" s="63"/>
      <c r="K137" s="63"/>
      <c r="L137" s="63"/>
      <c r="M137" s="63"/>
      <c r="N137" s="86">
        <f t="shared" ref="N137" si="20">SUM(I137:M137)-MIN(I137:M137)-MAX(I137:M137)</f>
        <v>0</v>
      </c>
      <c r="O137" s="87"/>
      <c r="P137" s="4" t="s">
        <v>53</v>
      </c>
      <c r="Q137" s="4"/>
      <c r="R137" s="37" t="s">
        <v>55</v>
      </c>
      <c r="S137" s="69">
        <v>0</v>
      </c>
      <c r="T137" s="41">
        <f>S137*(-0.5)</f>
        <v>0</v>
      </c>
    </row>
    <row r="138" spans="1:20" x14ac:dyDescent="0.35">
      <c r="A138" s="24"/>
      <c r="B138" s="29"/>
      <c r="C138" s="30"/>
      <c r="D138" s="15"/>
      <c r="E138" s="33"/>
      <c r="F138" s="10"/>
      <c r="G138" s="2" t="str">
        <f>CONCATENATE("Elements ",'Weight Elements'!$B$5," - ",'Weight Elements'!$C$5)</f>
        <v>Elements 1 - Fishtail</v>
      </c>
      <c r="H138" s="2">
        <f>'Weight Elements'!$D$5</f>
        <v>1.6</v>
      </c>
      <c r="I138" s="63"/>
      <c r="J138" s="63"/>
      <c r="K138" s="63"/>
      <c r="L138" s="63"/>
      <c r="M138" s="63"/>
      <c r="N138" s="80">
        <f>((SUM(I138:M138)-MIN(I138:M138)-MAX(I138:M138))/3)*H138</f>
        <v>0</v>
      </c>
      <c r="O138" s="88">
        <f>SUM(N138:N142)/SUM(H138:H142)*4</f>
        <v>0</v>
      </c>
      <c r="P138" s="91" t="s">
        <v>54</v>
      </c>
      <c r="Q138" s="4"/>
      <c r="R138" s="37" t="s">
        <v>57</v>
      </c>
      <c r="S138" s="69">
        <v>0</v>
      </c>
      <c r="T138" s="41">
        <f>S138*(-1)</f>
        <v>0</v>
      </c>
    </row>
    <row r="139" spans="1:20" ht="15" thickBot="1" x14ac:dyDescent="0.4">
      <c r="A139" s="24"/>
      <c r="B139" s="29"/>
      <c r="C139" s="30"/>
      <c r="D139" s="15"/>
      <c r="E139" s="33"/>
      <c r="F139" s="10"/>
      <c r="G139" s="2" t="str">
        <f>CONCATENATE("Elements ",'Weight Elements'!$B$6," - ",'Weight Elements'!$C$6)</f>
        <v>Elements 2 - Split</v>
      </c>
      <c r="H139" s="2">
        <f>'Weight Elements'!$D$6</f>
        <v>1.3</v>
      </c>
      <c r="I139" s="63"/>
      <c r="J139" s="63"/>
      <c r="K139" s="63"/>
      <c r="L139" s="63"/>
      <c r="M139" s="63"/>
      <c r="N139" s="20">
        <f t="shared" ref="N139:N142" si="21">((SUM(I139:M139)-MIN(I139:M139)-MAX(I139:M139))/3)*H139</f>
        <v>0</v>
      </c>
      <c r="O139" s="89"/>
      <c r="P139" s="91"/>
      <c r="Q139" s="4"/>
      <c r="R139" s="19" t="s">
        <v>58</v>
      </c>
      <c r="S139" s="65">
        <v>0</v>
      </c>
      <c r="T139" s="41">
        <f>S139*(-2)</f>
        <v>0</v>
      </c>
    </row>
    <row r="140" spans="1:20" x14ac:dyDescent="0.35">
      <c r="A140" s="24"/>
      <c r="B140" s="29"/>
      <c r="C140" s="30"/>
      <c r="D140" s="15"/>
      <c r="E140" s="33"/>
      <c r="F140" s="10"/>
      <c r="G140" s="2" t="str">
        <f>CONCATENATE("Elements ",'Weight Elements'!$B$7," - ",'Weight Elements'!$C$7)</f>
        <v>Elements 3 - Splin</v>
      </c>
      <c r="H140" s="2">
        <f>'Weight Elements'!$D$7</f>
        <v>1.1000000000000001</v>
      </c>
      <c r="I140" s="63"/>
      <c r="J140" s="63"/>
      <c r="K140" s="63"/>
      <c r="L140" s="63"/>
      <c r="M140" s="63"/>
      <c r="N140" s="20">
        <f t="shared" si="21"/>
        <v>0</v>
      </c>
      <c r="O140" s="89"/>
      <c r="P140" s="91"/>
      <c r="Q140" s="4"/>
      <c r="R140" s="4"/>
      <c r="S140" s="4"/>
      <c r="T140" s="40"/>
    </row>
    <row r="141" spans="1:20" x14ac:dyDescent="0.35">
      <c r="A141" s="24"/>
      <c r="B141" s="29"/>
      <c r="C141" s="30"/>
      <c r="D141" s="15"/>
      <c r="E141" s="33"/>
      <c r="F141" s="10"/>
      <c r="G141" s="2" t="str">
        <f>CONCATENATE("Elements ",'Weight Elements'!$B$8," - ",'Weight Elements'!$C$8)</f>
        <v>Elements 4 - Ballet Legs</v>
      </c>
      <c r="H141" s="2">
        <f>'Weight Elements'!$D$8</f>
        <v>1.3</v>
      </c>
      <c r="I141" s="63"/>
      <c r="J141" s="63"/>
      <c r="K141" s="63"/>
      <c r="L141" s="63"/>
      <c r="M141" s="63"/>
      <c r="N141" s="20">
        <f t="shared" si="21"/>
        <v>0</v>
      </c>
      <c r="O141" s="89"/>
      <c r="P141" s="91"/>
      <c r="Q141" s="4"/>
      <c r="R141" s="4"/>
      <c r="S141" s="4"/>
      <c r="T141" s="40"/>
    </row>
    <row r="142" spans="1:20" x14ac:dyDescent="0.35">
      <c r="A142" s="24"/>
      <c r="B142" s="29"/>
      <c r="C142" s="30"/>
      <c r="D142" s="15"/>
      <c r="E142" s="33"/>
      <c r="F142" s="10"/>
      <c r="G142" s="2" t="str">
        <f>CONCATENATE("Elements ",'Weight Elements'!$B$9," - ",'Weight Elements'!$C$9)</f>
        <v>Elements 5 - Barracuda</v>
      </c>
      <c r="H142" s="2">
        <f>'Weight Elements'!$D$9</f>
        <v>1.6</v>
      </c>
      <c r="I142" s="63"/>
      <c r="J142" s="63"/>
      <c r="K142" s="63"/>
      <c r="L142" s="63"/>
      <c r="M142" s="63"/>
      <c r="N142" s="20">
        <f t="shared" si="21"/>
        <v>0</v>
      </c>
      <c r="O142" s="90"/>
      <c r="P142" s="91"/>
      <c r="Q142" s="4"/>
      <c r="R142" s="4"/>
      <c r="S142" s="4"/>
      <c r="T142" s="40"/>
    </row>
    <row r="143" spans="1:20" x14ac:dyDescent="0.35">
      <c r="A143" s="24"/>
      <c r="B143" s="29"/>
      <c r="C143" s="30"/>
      <c r="D143" s="15"/>
      <c r="E143" s="33"/>
      <c r="F143" s="10"/>
      <c r="G143" s="4"/>
      <c r="H143" s="4"/>
      <c r="I143" s="5"/>
      <c r="J143" s="5"/>
      <c r="K143" s="5"/>
      <c r="L143" s="5"/>
      <c r="M143" s="5"/>
      <c r="N143" s="81" t="s">
        <v>51</v>
      </c>
      <c r="O143" s="82">
        <f>O138+N137+N136</f>
        <v>0</v>
      </c>
      <c r="P143" s="82" t="s">
        <v>52</v>
      </c>
      <c r="Q143" s="4"/>
      <c r="R143" s="4"/>
      <c r="S143" s="4"/>
      <c r="T143" s="40"/>
    </row>
    <row r="144" spans="1:20" x14ac:dyDescent="0.35">
      <c r="A144" s="24"/>
      <c r="B144" s="29"/>
      <c r="C144" s="30"/>
      <c r="D144" s="15"/>
      <c r="E144" s="33"/>
      <c r="F144" s="10"/>
      <c r="G144" s="4"/>
      <c r="H144" s="4"/>
      <c r="I144" s="5"/>
      <c r="J144" s="5"/>
      <c r="K144" s="5"/>
      <c r="L144" s="5"/>
      <c r="M144" s="5"/>
      <c r="N144" s="4"/>
      <c r="O144" s="4"/>
      <c r="P144" s="4"/>
      <c r="Q144" s="4"/>
      <c r="R144" s="4"/>
      <c r="S144" s="4"/>
      <c r="T144" s="40"/>
    </row>
    <row r="145" spans="1:20" ht="15" thickBot="1" x14ac:dyDescent="0.4">
      <c r="A145" s="25"/>
      <c r="B145" s="35"/>
      <c r="C145" s="12"/>
      <c r="D145" s="13"/>
      <c r="E145" s="14"/>
      <c r="F145" s="3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72"/>
    </row>
    <row r="146" spans="1:20" ht="18.5" x14ac:dyDescent="0.45">
      <c r="A146" s="36" t="str">
        <f>A133</f>
        <v>Solo 25-29</v>
      </c>
      <c r="B146" s="26" t="s">
        <v>23</v>
      </c>
      <c r="C146" s="28"/>
      <c r="D146" s="60">
        <f>Summary!C15</f>
        <v>0</v>
      </c>
      <c r="E146" s="32"/>
      <c r="F146" s="70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71"/>
    </row>
    <row r="147" spans="1:20" ht="15" thickBot="1" x14ac:dyDescent="0.4">
      <c r="A147" s="10" t="s">
        <v>7</v>
      </c>
      <c r="B147" s="29"/>
      <c r="C147" s="30"/>
      <c r="D147" s="30"/>
      <c r="E147" s="33"/>
      <c r="F147" s="1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0"/>
    </row>
    <row r="148" spans="1:20" ht="15" thickBot="1" x14ac:dyDescent="0.4">
      <c r="A148" s="24">
        <v>12</v>
      </c>
      <c r="B148" s="29" t="s">
        <v>24</v>
      </c>
      <c r="C148" s="30"/>
      <c r="D148" s="34">
        <f>Summary!D15</f>
        <v>0</v>
      </c>
      <c r="E148" s="33"/>
      <c r="F148" s="10"/>
      <c r="G148" s="4"/>
      <c r="H148" s="4"/>
      <c r="I148" s="4" t="s">
        <v>2</v>
      </c>
      <c r="J148" s="4" t="s">
        <v>0</v>
      </c>
      <c r="K148" s="4" t="s">
        <v>1</v>
      </c>
      <c r="L148" s="4" t="s">
        <v>3</v>
      </c>
      <c r="M148" s="4" t="s">
        <v>4</v>
      </c>
      <c r="N148" s="4"/>
      <c r="O148" s="4"/>
      <c r="P148" s="4"/>
      <c r="Q148" s="4"/>
      <c r="R148" s="17" t="s">
        <v>20</v>
      </c>
      <c r="S148" s="16"/>
      <c r="T148" s="40"/>
    </row>
    <row r="149" spans="1:20" x14ac:dyDescent="0.35">
      <c r="A149" s="24"/>
      <c r="B149" s="29"/>
      <c r="C149" s="30"/>
      <c r="D149" s="30"/>
      <c r="E149" s="33"/>
      <c r="F149" s="10"/>
      <c r="G149" s="2" t="s">
        <v>37</v>
      </c>
      <c r="H149" s="2"/>
      <c r="I149" s="63"/>
      <c r="J149" s="63"/>
      <c r="K149" s="63"/>
      <c r="L149" s="63"/>
      <c r="M149" s="63"/>
      <c r="N149" s="86">
        <f>SUM(I149:M149)-MIN(I149:M149)-MAX(I149:M149)</f>
        <v>0</v>
      </c>
      <c r="O149" s="87"/>
      <c r="P149" s="4" t="s">
        <v>53</v>
      </c>
      <c r="Q149" s="4"/>
      <c r="R149" s="18" t="s">
        <v>56</v>
      </c>
      <c r="S149" s="64">
        <v>0</v>
      </c>
      <c r="T149" s="41">
        <f>S149*(-0.5)</f>
        <v>0</v>
      </c>
    </row>
    <row r="150" spans="1:20" x14ac:dyDescent="0.35">
      <c r="A150" s="24"/>
      <c r="B150" s="29" t="s">
        <v>25</v>
      </c>
      <c r="C150" s="30"/>
      <c r="D150" s="31">
        <f>O156+SUM(T149:T152)</f>
        <v>0</v>
      </c>
      <c r="E150" s="33"/>
      <c r="F150" s="10"/>
      <c r="G150" s="2" t="s">
        <v>50</v>
      </c>
      <c r="H150" s="2"/>
      <c r="I150" s="63"/>
      <c r="J150" s="63"/>
      <c r="K150" s="63"/>
      <c r="L150" s="63"/>
      <c r="M150" s="63"/>
      <c r="N150" s="86">
        <f t="shared" ref="N150" si="22">SUM(I150:M150)-MIN(I150:M150)-MAX(I150:M150)</f>
        <v>0</v>
      </c>
      <c r="O150" s="87"/>
      <c r="P150" s="4" t="s">
        <v>53</v>
      </c>
      <c r="Q150" s="4"/>
      <c r="R150" s="37" t="s">
        <v>55</v>
      </c>
      <c r="S150" s="69">
        <v>0</v>
      </c>
      <c r="T150" s="41">
        <f>S150*(-0.5)</f>
        <v>0</v>
      </c>
    </row>
    <row r="151" spans="1:20" x14ac:dyDescent="0.35">
      <c r="A151" s="24"/>
      <c r="B151" s="29"/>
      <c r="C151" s="30"/>
      <c r="D151" s="15"/>
      <c r="E151" s="33"/>
      <c r="F151" s="10"/>
      <c r="G151" s="2" t="str">
        <f>CONCATENATE("Elements ",'Weight Elements'!$B$5," - ",'Weight Elements'!$C$5)</f>
        <v>Elements 1 - Fishtail</v>
      </c>
      <c r="H151" s="2">
        <f>'Weight Elements'!$D$5</f>
        <v>1.6</v>
      </c>
      <c r="I151" s="63"/>
      <c r="J151" s="63"/>
      <c r="K151" s="63"/>
      <c r="L151" s="63"/>
      <c r="M151" s="63"/>
      <c r="N151" s="80">
        <f>((SUM(I151:M151)-MIN(I151:M151)-MAX(I151:M151))/3)*H151</f>
        <v>0</v>
      </c>
      <c r="O151" s="88">
        <f>SUM(N151:N155)/SUM(H151:H155)*4</f>
        <v>0</v>
      </c>
      <c r="P151" s="91" t="s">
        <v>54</v>
      </c>
      <c r="Q151" s="4"/>
      <c r="R151" s="37" t="s">
        <v>57</v>
      </c>
      <c r="S151" s="69">
        <v>0</v>
      </c>
      <c r="T151" s="41">
        <f>S151*(-1)</f>
        <v>0</v>
      </c>
    </row>
    <row r="152" spans="1:20" ht="15" thickBot="1" x14ac:dyDescent="0.4">
      <c r="A152" s="24"/>
      <c r="B152" s="29"/>
      <c r="C152" s="30"/>
      <c r="D152" s="15"/>
      <c r="E152" s="33"/>
      <c r="F152" s="10"/>
      <c r="G152" s="2" t="str">
        <f>CONCATENATE("Elements ",'Weight Elements'!$B$6," - ",'Weight Elements'!$C$6)</f>
        <v>Elements 2 - Split</v>
      </c>
      <c r="H152" s="2">
        <f>'Weight Elements'!$D$6</f>
        <v>1.3</v>
      </c>
      <c r="I152" s="63"/>
      <c r="J152" s="63"/>
      <c r="K152" s="63"/>
      <c r="L152" s="63"/>
      <c r="M152" s="63"/>
      <c r="N152" s="20">
        <f t="shared" ref="N152:N155" si="23">((SUM(I152:M152)-MIN(I152:M152)-MAX(I152:M152))/3)*H152</f>
        <v>0</v>
      </c>
      <c r="O152" s="89"/>
      <c r="P152" s="91"/>
      <c r="Q152" s="4"/>
      <c r="R152" s="19" t="s">
        <v>58</v>
      </c>
      <c r="S152" s="65">
        <v>0</v>
      </c>
      <c r="T152" s="41">
        <f>S152*(-2)</f>
        <v>0</v>
      </c>
    </row>
    <row r="153" spans="1:20" x14ac:dyDescent="0.35">
      <c r="A153" s="24"/>
      <c r="B153" s="29"/>
      <c r="C153" s="30"/>
      <c r="D153" s="15"/>
      <c r="E153" s="33"/>
      <c r="F153" s="10"/>
      <c r="G153" s="2" t="str">
        <f>CONCATENATE("Elements ",'Weight Elements'!$B$7," - ",'Weight Elements'!$C$7)</f>
        <v>Elements 3 - Splin</v>
      </c>
      <c r="H153" s="2">
        <f>'Weight Elements'!$D$7</f>
        <v>1.1000000000000001</v>
      </c>
      <c r="I153" s="63"/>
      <c r="J153" s="63"/>
      <c r="K153" s="63"/>
      <c r="L153" s="63"/>
      <c r="M153" s="63"/>
      <c r="N153" s="20">
        <f t="shared" si="23"/>
        <v>0</v>
      </c>
      <c r="O153" s="89"/>
      <c r="P153" s="91"/>
      <c r="Q153" s="4"/>
      <c r="R153" s="4"/>
      <c r="S153" s="4"/>
      <c r="T153" s="40"/>
    </row>
    <row r="154" spans="1:20" x14ac:dyDescent="0.35">
      <c r="A154" s="24"/>
      <c r="B154" s="29"/>
      <c r="C154" s="30"/>
      <c r="D154" s="15"/>
      <c r="E154" s="33"/>
      <c r="F154" s="10"/>
      <c r="G154" s="2" t="str">
        <f>CONCATENATE("Elements ",'Weight Elements'!$B$8," - ",'Weight Elements'!$C$8)</f>
        <v>Elements 4 - Ballet Legs</v>
      </c>
      <c r="H154" s="2">
        <f>'Weight Elements'!$D$8</f>
        <v>1.3</v>
      </c>
      <c r="I154" s="63"/>
      <c r="J154" s="63"/>
      <c r="K154" s="63"/>
      <c r="L154" s="63"/>
      <c r="M154" s="63"/>
      <c r="N154" s="20">
        <f t="shared" si="23"/>
        <v>0</v>
      </c>
      <c r="O154" s="89"/>
      <c r="P154" s="91"/>
      <c r="Q154" s="4"/>
      <c r="R154" s="4"/>
      <c r="S154" s="4"/>
      <c r="T154" s="40"/>
    </row>
    <row r="155" spans="1:20" x14ac:dyDescent="0.35">
      <c r="A155" s="24"/>
      <c r="B155" s="29"/>
      <c r="C155" s="30"/>
      <c r="D155" s="15"/>
      <c r="E155" s="33"/>
      <c r="F155" s="10"/>
      <c r="G155" s="2" t="str">
        <f>CONCATENATE("Elements ",'Weight Elements'!$B$9," - ",'Weight Elements'!$C$9)</f>
        <v>Elements 5 - Barracuda</v>
      </c>
      <c r="H155" s="2">
        <f>'Weight Elements'!$D$9</f>
        <v>1.6</v>
      </c>
      <c r="I155" s="63"/>
      <c r="J155" s="63"/>
      <c r="K155" s="63"/>
      <c r="L155" s="63"/>
      <c r="M155" s="63"/>
      <c r="N155" s="20">
        <f t="shared" si="23"/>
        <v>0</v>
      </c>
      <c r="O155" s="90"/>
      <c r="P155" s="91"/>
      <c r="Q155" s="4"/>
      <c r="R155" s="4"/>
      <c r="S155" s="4"/>
      <c r="T155" s="40"/>
    </row>
    <row r="156" spans="1:20" x14ac:dyDescent="0.35">
      <c r="A156" s="24"/>
      <c r="B156" s="29"/>
      <c r="C156" s="30"/>
      <c r="D156" s="15"/>
      <c r="E156" s="33"/>
      <c r="F156" s="10"/>
      <c r="G156" s="4"/>
      <c r="H156" s="4"/>
      <c r="I156" s="5"/>
      <c r="J156" s="5"/>
      <c r="K156" s="5"/>
      <c r="L156" s="5"/>
      <c r="M156" s="5"/>
      <c r="N156" s="81" t="s">
        <v>51</v>
      </c>
      <c r="O156" s="82">
        <f>O151+N150+N149</f>
        <v>0</v>
      </c>
      <c r="P156" s="82" t="s">
        <v>52</v>
      </c>
      <c r="Q156" s="4"/>
      <c r="R156" s="4"/>
      <c r="S156" s="4"/>
      <c r="T156" s="40"/>
    </row>
    <row r="157" spans="1:20" x14ac:dyDescent="0.35">
      <c r="A157" s="24"/>
      <c r="B157" s="29"/>
      <c r="C157" s="30"/>
      <c r="D157" s="15"/>
      <c r="E157" s="33"/>
      <c r="F157" s="10"/>
      <c r="G157" s="4"/>
      <c r="H157" s="4"/>
      <c r="I157" s="5"/>
      <c r="J157" s="5"/>
      <c r="K157" s="5"/>
      <c r="L157" s="5"/>
      <c r="M157" s="5"/>
      <c r="N157" s="4"/>
      <c r="O157" s="4"/>
      <c r="P157" s="4"/>
      <c r="Q157" s="4"/>
      <c r="R157" s="4"/>
      <c r="S157" s="4"/>
      <c r="T157" s="40"/>
    </row>
    <row r="158" spans="1:20" ht="15" thickBot="1" x14ac:dyDescent="0.4">
      <c r="A158" s="25"/>
      <c r="B158" s="35"/>
      <c r="C158" s="12"/>
      <c r="D158" s="13"/>
      <c r="E158" s="14"/>
      <c r="F158" s="3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72"/>
    </row>
    <row r="159" spans="1:20" ht="18.5" x14ac:dyDescent="0.45">
      <c r="A159" s="36" t="str">
        <f>A146</f>
        <v>Solo 25-29</v>
      </c>
      <c r="B159" s="26" t="s">
        <v>23</v>
      </c>
      <c r="C159" s="28"/>
      <c r="D159" s="60">
        <f>Summary!C16</f>
        <v>0</v>
      </c>
      <c r="E159" s="32"/>
      <c r="F159" s="70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71"/>
    </row>
    <row r="160" spans="1:20" ht="15" thickBot="1" x14ac:dyDescent="0.4">
      <c r="A160" s="10" t="s">
        <v>7</v>
      </c>
      <c r="B160" s="29"/>
      <c r="C160" s="30"/>
      <c r="D160" s="30"/>
      <c r="E160" s="33"/>
      <c r="F160" s="1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0"/>
    </row>
    <row r="161" spans="1:20" ht="15" thickBot="1" x14ac:dyDescent="0.4">
      <c r="A161" s="24">
        <v>13</v>
      </c>
      <c r="B161" s="29" t="s">
        <v>24</v>
      </c>
      <c r="C161" s="30"/>
      <c r="D161" s="34">
        <f>Summary!D16</f>
        <v>0</v>
      </c>
      <c r="E161" s="33"/>
      <c r="F161" s="10"/>
      <c r="G161" s="4"/>
      <c r="H161" s="4"/>
      <c r="I161" s="4" t="s">
        <v>2</v>
      </c>
      <c r="J161" s="4" t="s">
        <v>0</v>
      </c>
      <c r="K161" s="4" t="s">
        <v>1</v>
      </c>
      <c r="L161" s="4" t="s">
        <v>3</v>
      </c>
      <c r="M161" s="4" t="s">
        <v>4</v>
      </c>
      <c r="N161" s="4"/>
      <c r="O161" s="4"/>
      <c r="P161" s="4"/>
      <c r="Q161" s="4"/>
      <c r="R161" s="17" t="s">
        <v>20</v>
      </c>
      <c r="S161" s="16"/>
      <c r="T161" s="40"/>
    </row>
    <row r="162" spans="1:20" x14ac:dyDescent="0.35">
      <c r="A162" s="24"/>
      <c r="B162" s="29"/>
      <c r="C162" s="30"/>
      <c r="D162" s="30"/>
      <c r="E162" s="33"/>
      <c r="F162" s="10"/>
      <c r="G162" s="2" t="s">
        <v>37</v>
      </c>
      <c r="H162" s="2"/>
      <c r="I162" s="63"/>
      <c r="J162" s="63"/>
      <c r="K162" s="63"/>
      <c r="L162" s="63"/>
      <c r="M162" s="63"/>
      <c r="N162" s="86">
        <f>SUM(I162:M162)-MIN(I162:M162)-MAX(I162:M162)</f>
        <v>0</v>
      </c>
      <c r="O162" s="87"/>
      <c r="P162" s="4" t="s">
        <v>53</v>
      </c>
      <c r="Q162" s="4"/>
      <c r="R162" s="18" t="s">
        <v>56</v>
      </c>
      <c r="S162" s="64">
        <v>0</v>
      </c>
      <c r="T162" s="41">
        <f>S162*(-0.5)</f>
        <v>0</v>
      </c>
    </row>
    <row r="163" spans="1:20" x14ac:dyDescent="0.35">
      <c r="A163" s="24"/>
      <c r="B163" s="29" t="s">
        <v>25</v>
      </c>
      <c r="C163" s="30"/>
      <c r="D163" s="31">
        <f>O169+SUM(T162:T165)</f>
        <v>0</v>
      </c>
      <c r="E163" s="33"/>
      <c r="F163" s="10"/>
      <c r="G163" s="2" t="s">
        <v>50</v>
      </c>
      <c r="H163" s="2"/>
      <c r="I163" s="63"/>
      <c r="J163" s="63"/>
      <c r="K163" s="63"/>
      <c r="L163" s="63"/>
      <c r="M163" s="63"/>
      <c r="N163" s="86">
        <f t="shared" ref="N163" si="24">SUM(I163:M163)-MIN(I163:M163)-MAX(I163:M163)</f>
        <v>0</v>
      </c>
      <c r="O163" s="87"/>
      <c r="P163" s="4" t="s">
        <v>53</v>
      </c>
      <c r="Q163" s="4"/>
      <c r="R163" s="37" t="s">
        <v>55</v>
      </c>
      <c r="S163" s="69">
        <v>0</v>
      </c>
      <c r="T163" s="41">
        <f>S163*(-0.5)</f>
        <v>0</v>
      </c>
    </row>
    <row r="164" spans="1:20" x14ac:dyDescent="0.35">
      <c r="A164" s="24"/>
      <c r="B164" s="29"/>
      <c r="C164" s="30"/>
      <c r="D164" s="15"/>
      <c r="E164" s="33"/>
      <c r="F164" s="10"/>
      <c r="G164" s="2" t="str">
        <f>CONCATENATE("Elements ",'Weight Elements'!$B$5," - ",'Weight Elements'!$C$5)</f>
        <v>Elements 1 - Fishtail</v>
      </c>
      <c r="H164" s="2">
        <f>'Weight Elements'!$D$5</f>
        <v>1.6</v>
      </c>
      <c r="I164" s="63"/>
      <c r="J164" s="63"/>
      <c r="K164" s="63"/>
      <c r="L164" s="63"/>
      <c r="M164" s="63"/>
      <c r="N164" s="80">
        <f>((SUM(I164:M164)-MIN(I164:M164)-MAX(I164:M164))/3)*H164</f>
        <v>0</v>
      </c>
      <c r="O164" s="88">
        <f>SUM(N164:N168)/SUM(H164:H168)*4</f>
        <v>0</v>
      </c>
      <c r="P164" s="91" t="s">
        <v>54</v>
      </c>
      <c r="Q164" s="4"/>
      <c r="R164" s="37" t="s">
        <v>57</v>
      </c>
      <c r="S164" s="69">
        <v>0</v>
      </c>
      <c r="T164" s="41">
        <f>S164*(-1)</f>
        <v>0</v>
      </c>
    </row>
    <row r="165" spans="1:20" ht="15" thickBot="1" x14ac:dyDescent="0.4">
      <c r="A165" s="24"/>
      <c r="B165" s="29"/>
      <c r="C165" s="30"/>
      <c r="D165" s="15"/>
      <c r="E165" s="33"/>
      <c r="F165" s="10"/>
      <c r="G165" s="2" t="str">
        <f>CONCATENATE("Elements ",'Weight Elements'!$B$6," - ",'Weight Elements'!$C$6)</f>
        <v>Elements 2 - Split</v>
      </c>
      <c r="H165" s="2">
        <f>'Weight Elements'!$D$6</f>
        <v>1.3</v>
      </c>
      <c r="I165" s="63"/>
      <c r="J165" s="63"/>
      <c r="K165" s="63"/>
      <c r="L165" s="63"/>
      <c r="M165" s="63"/>
      <c r="N165" s="20">
        <f t="shared" ref="N165:N168" si="25">((SUM(I165:M165)-MIN(I165:M165)-MAX(I165:M165))/3)*H165</f>
        <v>0</v>
      </c>
      <c r="O165" s="89"/>
      <c r="P165" s="91"/>
      <c r="Q165" s="4"/>
      <c r="R165" s="19" t="s">
        <v>58</v>
      </c>
      <c r="S165" s="65">
        <v>0</v>
      </c>
      <c r="T165" s="41">
        <f>S165*(-2)</f>
        <v>0</v>
      </c>
    </row>
    <row r="166" spans="1:20" x14ac:dyDescent="0.35">
      <c r="A166" s="24"/>
      <c r="B166" s="29"/>
      <c r="C166" s="30"/>
      <c r="D166" s="15"/>
      <c r="E166" s="33"/>
      <c r="F166" s="10"/>
      <c r="G166" s="2" t="str">
        <f>CONCATENATE("Elements ",'Weight Elements'!$B$7," - ",'Weight Elements'!$C$7)</f>
        <v>Elements 3 - Splin</v>
      </c>
      <c r="H166" s="2">
        <f>'Weight Elements'!$D$7</f>
        <v>1.1000000000000001</v>
      </c>
      <c r="I166" s="63"/>
      <c r="J166" s="63"/>
      <c r="K166" s="63"/>
      <c r="L166" s="63"/>
      <c r="M166" s="63"/>
      <c r="N166" s="20">
        <f t="shared" si="25"/>
        <v>0</v>
      </c>
      <c r="O166" s="89"/>
      <c r="P166" s="91"/>
      <c r="Q166" s="4"/>
      <c r="R166" s="4"/>
      <c r="S166" s="4"/>
      <c r="T166" s="40"/>
    </row>
    <row r="167" spans="1:20" x14ac:dyDescent="0.35">
      <c r="A167" s="24"/>
      <c r="B167" s="29"/>
      <c r="C167" s="30"/>
      <c r="D167" s="15"/>
      <c r="E167" s="33"/>
      <c r="F167" s="10"/>
      <c r="G167" s="2" t="str">
        <f>CONCATENATE("Elements ",'Weight Elements'!$B$8," - ",'Weight Elements'!$C$8)</f>
        <v>Elements 4 - Ballet Legs</v>
      </c>
      <c r="H167" s="2">
        <f>'Weight Elements'!$D$8</f>
        <v>1.3</v>
      </c>
      <c r="I167" s="63"/>
      <c r="J167" s="63"/>
      <c r="K167" s="63"/>
      <c r="L167" s="63"/>
      <c r="M167" s="63"/>
      <c r="N167" s="20">
        <f t="shared" si="25"/>
        <v>0</v>
      </c>
      <c r="O167" s="89"/>
      <c r="P167" s="91"/>
      <c r="Q167" s="4"/>
      <c r="R167" s="4"/>
      <c r="S167" s="4"/>
      <c r="T167" s="40"/>
    </row>
    <row r="168" spans="1:20" x14ac:dyDescent="0.35">
      <c r="A168" s="24"/>
      <c r="B168" s="29"/>
      <c r="C168" s="30"/>
      <c r="D168" s="15"/>
      <c r="E168" s="33"/>
      <c r="F168" s="10"/>
      <c r="G168" s="2" t="str">
        <f>CONCATENATE("Elements ",'Weight Elements'!$B$9," - ",'Weight Elements'!$C$9)</f>
        <v>Elements 5 - Barracuda</v>
      </c>
      <c r="H168" s="2">
        <f>'Weight Elements'!$D$9</f>
        <v>1.6</v>
      </c>
      <c r="I168" s="63"/>
      <c r="J168" s="63"/>
      <c r="K168" s="63"/>
      <c r="L168" s="63"/>
      <c r="M168" s="63"/>
      <c r="N168" s="20">
        <f t="shared" si="25"/>
        <v>0</v>
      </c>
      <c r="O168" s="90"/>
      <c r="P168" s="91"/>
      <c r="Q168" s="4"/>
      <c r="R168" s="4"/>
      <c r="S168" s="4"/>
      <c r="T168" s="40"/>
    </row>
    <row r="169" spans="1:20" x14ac:dyDescent="0.35">
      <c r="A169" s="24"/>
      <c r="B169" s="29"/>
      <c r="C169" s="30"/>
      <c r="D169" s="15"/>
      <c r="E169" s="33"/>
      <c r="F169" s="10"/>
      <c r="G169" s="4"/>
      <c r="H169" s="4"/>
      <c r="I169" s="5"/>
      <c r="J169" s="5"/>
      <c r="K169" s="5"/>
      <c r="L169" s="5"/>
      <c r="M169" s="5"/>
      <c r="N169" s="81" t="s">
        <v>51</v>
      </c>
      <c r="O169" s="82">
        <f>O164+N163+N162</f>
        <v>0</v>
      </c>
      <c r="P169" s="82" t="s">
        <v>52</v>
      </c>
      <c r="Q169" s="4"/>
      <c r="R169" s="4"/>
      <c r="S169" s="4"/>
      <c r="T169" s="40"/>
    </row>
    <row r="170" spans="1:20" x14ac:dyDescent="0.35">
      <c r="A170" s="24"/>
      <c r="B170" s="29"/>
      <c r="C170" s="30"/>
      <c r="D170" s="15"/>
      <c r="E170" s="33"/>
      <c r="F170" s="10"/>
      <c r="G170" s="4"/>
      <c r="H170" s="4"/>
      <c r="I170" s="5"/>
      <c r="J170" s="5"/>
      <c r="K170" s="5"/>
      <c r="L170" s="5"/>
      <c r="M170" s="5"/>
      <c r="N170" s="4"/>
      <c r="O170" s="4"/>
      <c r="P170" s="4"/>
      <c r="Q170" s="4"/>
      <c r="R170" s="4"/>
      <c r="S170" s="4"/>
      <c r="T170" s="40"/>
    </row>
    <row r="171" spans="1:20" ht="15" thickBot="1" x14ac:dyDescent="0.4">
      <c r="A171" s="25"/>
      <c r="B171" s="35"/>
      <c r="C171" s="12"/>
      <c r="D171" s="13"/>
      <c r="E171" s="14"/>
      <c r="F171" s="3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72"/>
    </row>
    <row r="172" spans="1:20" ht="18.5" x14ac:dyDescent="0.45">
      <c r="A172" s="36" t="str">
        <f>A159</f>
        <v>Solo 25-29</v>
      </c>
      <c r="B172" s="26" t="s">
        <v>23</v>
      </c>
      <c r="C172" s="28"/>
      <c r="D172" s="60">
        <f>Summary!C17</f>
        <v>0</v>
      </c>
      <c r="E172" s="32"/>
      <c r="F172" s="70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71"/>
    </row>
    <row r="173" spans="1:20" ht="15" thickBot="1" x14ac:dyDescent="0.4">
      <c r="A173" s="10" t="s">
        <v>7</v>
      </c>
      <c r="B173" s="29"/>
      <c r="C173" s="30"/>
      <c r="D173" s="30"/>
      <c r="E173" s="33"/>
      <c r="F173" s="1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0"/>
    </row>
    <row r="174" spans="1:20" ht="15" thickBot="1" x14ac:dyDescent="0.4">
      <c r="A174" s="24">
        <v>14</v>
      </c>
      <c r="B174" s="29" t="s">
        <v>24</v>
      </c>
      <c r="C174" s="30"/>
      <c r="D174" s="34">
        <f>Summary!D17</f>
        <v>0</v>
      </c>
      <c r="E174" s="33"/>
      <c r="F174" s="10"/>
      <c r="G174" s="4"/>
      <c r="H174" s="4"/>
      <c r="I174" s="4" t="s">
        <v>2</v>
      </c>
      <c r="J174" s="4" t="s">
        <v>0</v>
      </c>
      <c r="K174" s="4" t="s">
        <v>1</v>
      </c>
      <c r="L174" s="4" t="s">
        <v>3</v>
      </c>
      <c r="M174" s="4" t="s">
        <v>4</v>
      </c>
      <c r="N174" s="4"/>
      <c r="O174" s="4"/>
      <c r="P174" s="4"/>
      <c r="Q174" s="4"/>
      <c r="R174" s="17" t="s">
        <v>20</v>
      </c>
      <c r="S174" s="16"/>
      <c r="T174" s="40"/>
    </row>
    <row r="175" spans="1:20" x14ac:dyDescent="0.35">
      <c r="A175" s="24"/>
      <c r="B175" s="29"/>
      <c r="C175" s="30"/>
      <c r="D175" s="30"/>
      <c r="E175" s="33"/>
      <c r="F175" s="10"/>
      <c r="G175" s="2" t="s">
        <v>37</v>
      </c>
      <c r="H175" s="2"/>
      <c r="I175" s="63"/>
      <c r="J175" s="63"/>
      <c r="K175" s="63"/>
      <c r="L175" s="63"/>
      <c r="M175" s="63"/>
      <c r="N175" s="86">
        <f>SUM(I175:M175)-MIN(I175:M175)-MAX(I175:M175)</f>
        <v>0</v>
      </c>
      <c r="O175" s="87"/>
      <c r="P175" s="4" t="s">
        <v>53</v>
      </c>
      <c r="Q175" s="4"/>
      <c r="R175" s="18" t="s">
        <v>56</v>
      </c>
      <c r="S175" s="64">
        <v>0</v>
      </c>
      <c r="T175" s="41">
        <f>S175*(-0.5)</f>
        <v>0</v>
      </c>
    </row>
    <row r="176" spans="1:20" x14ac:dyDescent="0.35">
      <c r="A176" s="24"/>
      <c r="B176" s="29" t="s">
        <v>25</v>
      </c>
      <c r="C176" s="30"/>
      <c r="D176" s="31">
        <f>O182+SUM(T175:T178)</f>
        <v>0</v>
      </c>
      <c r="E176" s="33"/>
      <c r="F176" s="10"/>
      <c r="G176" s="2" t="s">
        <v>50</v>
      </c>
      <c r="H176" s="2"/>
      <c r="I176" s="63"/>
      <c r="J176" s="63"/>
      <c r="K176" s="63"/>
      <c r="L176" s="63"/>
      <c r="M176" s="63"/>
      <c r="N176" s="86">
        <f t="shared" ref="N176" si="26">SUM(I176:M176)-MIN(I176:M176)-MAX(I176:M176)</f>
        <v>0</v>
      </c>
      <c r="O176" s="87"/>
      <c r="P176" s="4" t="s">
        <v>53</v>
      </c>
      <c r="Q176" s="4"/>
      <c r="R176" s="37" t="s">
        <v>55</v>
      </c>
      <c r="S176" s="69">
        <v>0</v>
      </c>
      <c r="T176" s="41">
        <f>S176*(-0.5)</f>
        <v>0</v>
      </c>
    </row>
    <row r="177" spans="1:20" x14ac:dyDescent="0.35">
      <c r="A177" s="24"/>
      <c r="B177" s="29"/>
      <c r="C177" s="30"/>
      <c r="D177" s="15"/>
      <c r="E177" s="33"/>
      <c r="F177" s="10"/>
      <c r="G177" s="2" t="str">
        <f>CONCATENATE("Elements ",'Weight Elements'!$B$5," - ",'Weight Elements'!$C$5)</f>
        <v>Elements 1 - Fishtail</v>
      </c>
      <c r="H177" s="2">
        <f>'Weight Elements'!$D$5</f>
        <v>1.6</v>
      </c>
      <c r="I177" s="63"/>
      <c r="J177" s="63"/>
      <c r="K177" s="63"/>
      <c r="L177" s="63"/>
      <c r="M177" s="63"/>
      <c r="N177" s="80">
        <f>((SUM(I177:M177)-MIN(I177:M177)-MAX(I177:M177))/3)*H177</f>
        <v>0</v>
      </c>
      <c r="O177" s="88">
        <f>SUM(N177:N181)/SUM(H177:H181)*4</f>
        <v>0</v>
      </c>
      <c r="P177" s="91" t="s">
        <v>54</v>
      </c>
      <c r="Q177" s="4"/>
      <c r="R177" s="37" t="s">
        <v>57</v>
      </c>
      <c r="S177" s="69">
        <v>0</v>
      </c>
      <c r="T177" s="41">
        <f>S177*(-1)</f>
        <v>0</v>
      </c>
    </row>
    <row r="178" spans="1:20" ht="15" thickBot="1" x14ac:dyDescent="0.4">
      <c r="A178" s="24"/>
      <c r="B178" s="29"/>
      <c r="C178" s="30"/>
      <c r="D178" s="15"/>
      <c r="E178" s="33"/>
      <c r="F178" s="10"/>
      <c r="G178" s="2" t="str">
        <f>CONCATENATE("Elements ",'Weight Elements'!$B$6," - ",'Weight Elements'!$C$6)</f>
        <v>Elements 2 - Split</v>
      </c>
      <c r="H178" s="2">
        <f>'Weight Elements'!$D$6</f>
        <v>1.3</v>
      </c>
      <c r="I178" s="63"/>
      <c r="J178" s="63"/>
      <c r="K178" s="63"/>
      <c r="L178" s="63"/>
      <c r="M178" s="63"/>
      <c r="N178" s="20">
        <f t="shared" ref="N178:N181" si="27">((SUM(I178:M178)-MIN(I178:M178)-MAX(I178:M178))/3)*H178</f>
        <v>0</v>
      </c>
      <c r="O178" s="89"/>
      <c r="P178" s="91"/>
      <c r="Q178" s="4"/>
      <c r="R178" s="19" t="s">
        <v>58</v>
      </c>
      <c r="S178" s="65">
        <v>0</v>
      </c>
      <c r="T178" s="41">
        <f>S178*(-2)</f>
        <v>0</v>
      </c>
    </row>
    <row r="179" spans="1:20" x14ac:dyDescent="0.35">
      <c r="A179" s="24"/>
      <c r="B179" s="29"/>
      <c r="C179" s="30"/>
      <c r="D179" s="15"/>
      <c r="E179" s="33"/>
      <c r="F179" s="10"/>
      <c r="G179" s="2" t="str">
        <f>CONCATENATE("Elements ",'Weight Elements'!$B$7," - ",'Weight Elements'!$C$7)</f>
        <v>Elements 3 - Splin</v>
      </c>
      <c r="H179" s="2">
        <f>'Weight Elements'!$D$7</f>
        <v>1.1000000000000001</v>
      </c>
      <c r="I179" s="63"/>
      <c r="J179" s="63"/>
      <c r="K179" s="63"/>
      <c r="L179" s="63"/>
      <c r="M179" s="63"/>
      <c r="N179" s="20">
        <f t="shared" si="27"/>
        <v>0</v>
      </c>
      <c r="O179" s="89"/>
      <c r="P179" s="91"/>
      <c r="Q179" s="4"/>
      <c r="R179" s="4"/>
      <c r="S179" s="4"/>
      <c r="T179" s="40"/>
    </row>
    <row r="180" spans="1:20" x14ac:dyDescent="0.35">
      <c r="A180" s="24"/>
      <c r="B180" s="29"/>
      <c r="C180" s="30"/>
      <c r="D180" s="15"/>
      <c r="E180" s="33"/>
      <c r="F180" s="10"/>
      <c r="G180" s="2" t="str">
        <f>CONCATENATE("Elements ",'Weight Elements'!$B$8," - ",'Weight Elements'!$C$8)</f>
        <v>Elements 4 - Ballet Legs</v>
      </c>
      <c r="H180" s="2">
        <f>'Weight Elements'!$D$8</f>
        <v>1.3</v>
      </c>
      <c r="I180" s="63"/>
      <c r="J180" s="63"/>
      <c r="K180" s="63"/>
      <c r="L180" s="63"/>
      <c r="M180" s="63"/>
      <c r="N180" s="20">
        <f t="shared" si="27"/>
        <v>0</v>
      </c>
      <c r="O180" s="89"/>
      <c r="P180" s="91"/>
      <c r="Q180" s="4"/>
      <c r="R180" s="4"/>
      <c r="S180" s="4"/>
      <c r="T180" s="40"/>
    </row>
    <row r="181" spans="1:20" x14ac:dyDescent="0.35">
      <c r="A181" s="24"/>
      <c r="B181" s="29"/>
      <c r="C181" s="30"/>
      <c r="D181" s="15"/>
      <c r="E181" s="33"/>
      <c r="F181" s="10"/>
      <c r="G181" s="2" t="str">
        <f>CONCATENATE("Elements ",'Weight Elements'!$B$9," - ",'Weight Elements'!$C$9)</f>
        <v>Elements 5 - Barracuda</v>
      </c>
      <c r="H181" s="2">
        <f>'Weight Elements'!$D$9</f>
        <v>1.6</v>
      </c>
      <c r="I181" s="63"/>
      <c r="J181" s="63"/>
      <c r="K181" s="63"/>
      <c r="L181" s="63"/>
      <c r="M181" s="63"/>
      <c r="N181" s="20">
        <f t="shared" si="27"/>
        <v>0</v>
      </c>
      <c r="O181" s="90"/>
      <c r="P181" s="91"/>
      <c r="Q181" s="4"/>
      <c r="R181" s="4"/>
      <c r="S181" s="4"/>
      <c r="T181" s="40"/>
    </row>
    <row r="182" spans="1:20" x14ac:dyDescent="0.35">
      <c r="A182" s="24"/>
      <c r="B182" s="29"/>
      <c r="C182" s="30"/>
      <c r="D182" s="15"/>
      <c r="E182" s="33"/>
      <c r="F182" s="10"/>
      <c r="G182" s="4"/>
      <c r="H182" s="4"/>
      <c r="I182" s="5"/>
      <c r="J182" s="5"/>
      <c r="K182" s="5"/>
      <c r="L182" s="5"/>
      <c r="M182" s="5"/>
      <c r="N182" s="81" t="s">
        <v>51</v>
      </c>
      <c r="O182" s="82">
        <f>O177+N176+N175</f>
        <v>0</v>
      </c>
      <c r="P182" s="82" t="s">
        <v>52</v>
      </c>
      <c r="Q182" s="4"/>
      <c r="R182" s="4"/>
      <c r="S182" s="4"/>
      <c r="T182" s="40"/>
    </row>
    <row r="183" spans="1:20" x14ac:dyDescent="0.35">
      <c r="A183" s="24"/>
      <c r="B183" s="29"/>
      <c r="C183" s="30"/>
      <c r="D183" s="15"/>
      <c r="E183" s="33"/>
      <c r="F183" s="10"/>
      <c r="G183" s="4"/>
      <c r="H183" s="4"/>
      <c r="I183" s="5"/>
      <c r="J183" s="5"/>
      <c r="K183" s="5"/>
      <c r="L183" s="5"/>
      <c r="M183" s="5"/>
      <c r="N183" s="4"/>
      <c r="O183" s="4"/>
      <c r="P183" s="4"/>
      <c r="Q183" s="4"/>
      <c r="R183" s="4"/>
      <c r="S183" s="4"/>
      <c r="T183" s="40"/>
    </row>
    <row r="184" spans="1:20" ht="15" thickBot="1" x14ac:dyDescent="0.4">
      <c r="A184" s="25"/>
      <c r="B184" s="35"/>
      <c r="C184" s="12"/>
      <c r="D184" s="13"/>
      <c r="E184" s="14"/>
      <c r="F184" s="3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72"/>
    </row>
    <row r="185" spans="1:20" ht="18.5" x14ac:dyDescent="0.45">
      <c r="A185" s="36" t="str">
        <f>A172</f>
        <v>Solo 25-29</v>
      </c>
      <c r="B185" s="26" t="s">
        <v>23</v>
      </c>
      <c r="C185" s="28"/>
      <c r="D185" s="60">
        <f>Summary!C18</f>
        <v>0</v>
      </c>
      <c r="E185" s="32"/>
      <c r="F185" s="70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71"/>
    </row>
    <row r="186" spans="1:20" ht="15" thickBot="1" x14ac:dyDescent="0.4">
      <c r="A186" s="10" t="s">
        <v>7</v>
      </c>
      <c r="B186" s="29"/>
      <c r="C186" s="30"/>
      <c r="D186" s="30"/>
      <c r="E186" s="33"/>
      <c r="F186" s="10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0"/>
    </row>
    <row r="187" spans="1:20" ht="15" thickBot="1" x14ac:dyDescent="0.4">
      <c r="A187" s="24">
        <v>15</v>
      </c>
      <c r="B187" s="29" t="s">
        <v>24</v>
      </c>
      <c r="C187" s="30"/>
      <c r="D187" s="34">
        <f>Summary!D18</f>
        <v>0</v>
      </c>
      <c r="E187" s="33"/>
      <c r="F187" s="10"/>
      <c r="G187" s="4"/>
      <c r="H187" s="4"/>
      <c r="I187" s="4" t="s">
        <v>2</v>
      </c>
      <c r="J187" s="4" t="s">
        <v>0</v>
      </c>
      <c r="K187" s="4" t="s">
        <v>1</v>
      </c>
      <c r="L187" s="4" t="s">
        <v>3</v>
      </c>
      <c r="M187" s="4" t="s">
        <v>4</v>
      </c>
      <c r="N187" s="4"/>
      <c r="O187" s="4"/>
      <c r="P187" s="4"/>
      <c r="Q187" s="4"/>
      <c r="R187" s="17" t="s">
        <v>20</v>
      </c>
      <c r="S187" s="16"/>
      <c r="T187" s="40"/>
    </row>
    <row r="188" spans="1:20" x14ac:dyDescent="0.35">
      <c r="A188" s="24"/>
      <c r="B188" s="29"/>
      <c r="C188" s="30"/>
      <c r="D188" s="30"/>
      <c r="E188" s="33"/>
      <c r="F188" s="10"/>
      <c r="G188" s="2" t="s">
        <v>37</v>
      </c>
      <c r="H188" s="2"/>
      <c r="I188" s="63"/>
      <c r="J188" s="63"/>
      <c r="K188" s="63"/>
      <c r="L188" s="63"/>
      <c r="M188" s="63"/>
      <c r="N188" s="86">
        <f>SUM(I188:M188)-MIN(I188:M188)-MAX(I188:M188)</f>
        <v>0</v>
      </c>
      <c r="O188" s="87"/>
      <c r="P188" s="4" t="s">
        <v>53</v>
      </c>
      <c r="Q188" s="4"/>
      <c r="R188" s="18" t="s">
        <v>56</v>
      </c>
      <c r="S188" s="64">
        <v>0</v>
      </c>
      <c r="T188" s="41">
        <f>S188*(-0.5)</f>
        <v>0</v>
      </c>
    </row>
    <row r="189" spans="1:20" x14ac:dyDescent="0.35">
      <c r="A189" s="24"/>
      <c r="B189" s="29" t="s">
        <v>25</v>
      </c>
      <c r="C189" s="30"/>
      <c r="D189" s="31">
        <f>O195+SUM(T188:T191)</f>
        <v>0</v>
      </c>
      <c r="E189" s="33"/>
      <c r="F189" s="10"/>
      <c r="G189" s="2" t="s">
        <v>50</v>
      </c>
      <c r="H189" s="2"/>
      <c r="I189" s="63"/>
      <c r="J189" s="63"/>
      <c r="K189" s="63"/>
      <c r="L189" s="63"/>
      <c r="M189" s="63"/>
      <c r="N189" s="86">
        <f t="shared" ref="N189" si="28">SUM(I189:M189)-MIN(I189:M189)-MAX(I189:M189)</f>
        <v>0</v>
      </c>
      <c r="O189" s="87"/>
      <c r="P189" s="4" t="s">
        <v>53</v>
      </c>
      <c r="Q189" s="4"/>
      <c r="R189" s="37" t="s">
        <v>55</v>
      </c>
      <c r="S189" s="69">
        <v>0</v>
      </c>
      <c r="T189" s="41">
        <f>S189*(-0.5)</f>
        <v>0</v>
      </c>
    </row>
    <row r="190" spans="1:20" x14ac:dyDescent="0.35">
      <c r="A190" s="24"/>
      <c r="B190" s="29"/>
      <c r="C190" s="30"/>
      <c r="D190" s="15"/>
      <c r="E190" s="33"/>
      <c r="F190" s="10"/>
      <c r="G190" s="2" t="str">
        <f>CONCATENATE("Elements ",'Weight Elements'!$B$5," - ",'Weight Elements'!$C$5)</f>
        <v>Elements 1 - Fishtail</v>
      </c>
      <c r="H190" s="2">
        <f>'Weight Elements'!$D$5</f>
        <v>1.6</v>
      </c>
      <c r="I190" s="63"/>
      <c r="J190" s="63"/>
      <c r="K190" s="63"/>
      <c r="L190" s="63"/>
      <c r="M190" s="63"/>
      <c r="N190" s="80">
        <f>((SUM(I190:M190)-MIN(I190:M190)-MAX(I190:M190))/3)*H190</f>
        <v>0</v>
      </c>
      <c r="O190" s="88">
        <f>SUM(N190:N194)/SUM(H190:H194)*4</f>
        <v>0</v>
      </c>
      <c r="P190" s="91" t="s">
        <v>54</v>
      </c>
      <c r="Q190" s="4"/>
      <c r="R190" s="37" t="s">
        <v>57</v>
      </c>
      <c r="S190" s="69">
        <v>0</v>
      </c>
      <c r="T190" s="41">
        <f>S190*(-1)</f>
        <v>0</v>
      </c>
    </row>
    <row r="191" spans="1:20" ht="15" thickBot="1" x14ac:dyDescent="0.4">
      <c r="A191" s="24"/>
      <c r="B191" s="29"/>
      <c r="C191" s="30"/>
      <c r="D191" s="15"/>
      <c r="E191" s="33"/>
      <c r="F191" s="10"/>
      <c r="G191" s="2" t="str">
        <f>CONCATENATE("Elements ",'Weight Elements'!$B$6," - ",'Weight Elements'!$C$6)</f>
        <v>Elements 2 - Split</v>
      </c>
      <c r="H191" s="2">
        <f>'Weight Elements'!$D$6</f>
        <v>1.3</v>
      </c>
      <c r="I191" s="63"/>
      <c r="J191" s="63"/>
      <c r="K191" s="63"/>
      <c r="L191" s="63"/>
      <c r="M191" s="63"/>
      <c r="N191" s="20">
        <f t="shared" ref="N191:N194" si="29">((SUM(I191:M191)-MIN(I191:M191)-MAX(I191:M191))/3)*H191</f>
        <v>0</v>
      </c>
      <c r="O191" s="89"/>
      <c r="P191" s="91"/>
      <c r="Q191" s="4"/>
      <c r="R191" s="19" t="s">
        <v>58</v>
      </c>
      <c r="S191" s="65">
        <v>0</v>
      </c>
      <c r="T191" s="41">
        <f>S191*(-2)</f>
        <v>0</v>
      </c>
    </row>
    <row r="192" spans="1:20" x14ac:dyDescent="0.35">
      <c r="A192" s="24"/>
      <c r="B192" s="29"/>
      <c r="C192" s="30"/>
      <c r="D192" s="15"/>
      <c r="E192" s="33"/>
      <c r="F192" s="10"/>
      <c r="G192" s="2" t="str">
        <f>CONCATENATE("Elements ",'Weight Elements'!$B$7," - ",'Weight Elements'!$C$7)</f>
        <v>Elements 3 - Splin</v>
      </c>
      <c r="H192" s="2">
        <f>'Weight Elements'!$D$7</f>
        <v>1.1000000000000001</v>
      </c>
      <c r="I192" s="63"/>
      <c r="J192" s="63"/>
      <c r="K192" s="63"/>
      <c r="L192" s="63"/>
      <c r="M192" s="63"/>
      <c r="N192" s="20">
        <f t="shared" si="29"/>
        <v>0</v>
      </c>
      <c r="O192" s="89"/>
      <c r="P192" s="91"/>
      <c r="Q192" s="4"/>
      <c r="R192" s="4"/>
      <c r="S192" s="4"/>
      <c r="T192" s="40"/>
    </row>
    <row r="193" spans="1:20" x14ac:dyDescent="0.35">
      <c r="A193" s="24"/>
      <c r="B193" s="29"/>
      <c r="C193" s="30"/>
      <c r="D193" s="15"/>
      <c r="E193" s="33"/>
      <c r="F193" s="10"/>
      <c r="G193" s="2" t="str">
        <f>CONCATENATE("Elements ",'Weight Elements'!$B$8," - ",'Weight Elements'!$C$8)</f>
        <v>Elements 4 - Ballet Legs</v>
      </c>
      <c r="H193" s="2">
        <f>'Weight Elements'!$D$8</f>
        <v>1.3</v>
      </c>
      <c r="I193" s="63"/>
      <c r="J193" s="63"/>
      <c r="K193" s="63"/>
      <c r="L193" s="63"/>
      <c r="M193" s="63"/>
      <c r="N193" s="20">
        <f t="shared" si="29"/>
        <v>0</v>
      </c>
      <c r="O193" s="89"/>
      <c r="P193" s="91"/>
      <c r="Q193" s="4"/>
      <c r="R193" s="4"/>
      <c r="S193" s="4"/>
      <c r="T193" s="40"/>
    </row>
    <row r="194" spans="1:20" x14ac:dyDescent="0.35">
      <c r="A194" s="24"/>
      <c r="B194" s="29"/>
      <c r="C194" s="30"/>
      <c r="D194" s="15"/>
      <c r="E194" s="33"/>
      <c r="F194" s="10"/>
      <c r="G194" s="2" t="str">
        <f>CONCATENATE("Elements ",'Weight Elements'!$B$9," - ",'Weight Elements'!$C$9)</f>
        <v>Elements 5 - Barracuda</v>
      </c>
      <c r="H194" s="2">
        <f>'Weight Elements'!$D$9</f>
        <v>1.6</v>
      </c>
      <c r="I194" s="63"/>
      <c r="J194" s="63"/>
      <c r="K194" s="63"/>
      <c r="L194" s="63"/>
      <c r="M194" s="63"/>
      <c r="N194" s="20">
        <f t="shared" si="29"/>
        <v>0</v>
      </c>
      <c r="O194" s="90"/>
      <c r="P194" s="91"/>
      <c r="Q194" s="4"/>
      <c r="R194" s="4"/>
      <c r="S194" s="4"/>
      <c r="T194" s="40"/>
    </row>
    <row r="195" spans="1:20" x14ac:dyDescent="0.35">
      <c r="A195" s="24"/>
      <c r="B195" s="29"/>
      <c r="C195" s="30"/>
      <c r="D195" s="15"/>
      <c r="E195" s="33"/>
      <c r="F195" s="10"/>
      <c r="G195" s="4"/>
      <c r="H195" s="4"/>
      <c r="I195" s="5"/>
      <c r="J195" s="5"/>
      <c r="K195" s="5"/>
      <c r="L195" s="5"/>
      <c r="M195" s="5"/>
      <c r="N195" s="81" t="s">
        <v>51</v>
      </c>
      <c r="O195" s="82">
        <f>O190+N189+N188</f>
        <v>0</v>
      </c>
      <c r="P195" s="82" t="s">
        <v>52</v>
      </c>
      <c r="Q195" s="4"/>
      <c r="R195" s="4"/>
      <c r="S195" s="4"/>
      <c r="T195" s="40"/>
    </row>
    <row r="196" spans="1:20" x14ac:dyDescent="0.35">
      <c r="A196" s="24"/>
      <c r="B196" s="29"/>
      <c r="C196" s="30"/>
      <c r="D196" s="15"/>
      <c r="E196" s="33"/>
      <c r="F196" s="10"/>
      <c r="G196" s="4"/>
      <c r="H196" s="4"/>
      <c r="I196" s="5"/>
      <c r="J196" s="5"/>
      <c r="K196" s="5"/>
      <c r="L196" s="5"/>
      <c r="M196" s="5"/>
      <c r="N196" s="4"/>
      <c r="O196" s="4"/>
      <c r="P196" s="4"/>
      <c r="Q196" s="4"/>
      <c r="R196" s="4"/>
      <c r="S196" s="4"/>
      <c r="T196" s="40"/>
    </row>
    <row r="197" spans="1:20" ht="15" thickBot="1" x14ac:dyDescent="0.4">
      <c r="A197" s="25"/>
      <c r="B197" s="35"/>
      <c r="C197" s="12"/>
      <c r="D197" s="13"/>
      <c r="E197" s="14"/>
      <c r="F197" s="3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72"/>
    </row>
  </sheetData>
  <mergeCells count="60">
    <mergeCell ref="O177:O181"/>
    <mergeCell ref="P177:P181"/>
    <mergeCell ref="N188:O188"/>
    <mergeCell ref="N189:O189"/>
    <mergeCell ref="O190:O194"/>
    <mergeCell ref="P190:P194"/>
    <mergeCell ref="N176:O176"/>
    <mergeCell ref="O138:O142"/>
    <mergeCell ref="P138:P142"/>
    <mergeCell ref="N149:O149"/>
    <mergeCell ref="N150:O150"/>
    <mergeCell ref="O151:O155"/>
    <mergeCell ref="P151:P155"/>
    <mergeCell ref="N162:O162"/>
    <mergeCell ref="N163:O163"/>
    <mergeCell ref="O164:O168"/>
    <mergeCell ref="P164:P168"/>
    <mergeCell ref="N175:O175"/>
    <mergeCell ref="N137:O137"/>
    <mergeCell ref="O99:O103"/>
    <mergeCell ref="P99:P103"/>
    <mergeCell ref="N110:O110"/>
    <mergeCell ref="N111:O111"/>
    <mergeCell ref="O112:O116"/>
    <mergeCell ref="P112:P116"/>
    <mergeCell ref="N123:O123"/>
    <mergeCell ref="N124:O124"/>
    <mergeCell ref="O125:O129"/>
    <mergeCell ref="P125:P129"/>
    <mergeCell ref="N136:O136"/>
    <mergeCell ref="N98:O98"/>
    <mergeCell ref="O60:O64"/>
    <mergeCell ref="P60:P64"/>
    <mergeCell ref="N71:O71"/>
    <mergeCell ref="N72:O72"/>
    <mergeCell ref="O73:O77"/>
    <mergeCell ref="P73:P77"/>
    <mergeCell ref="N84:O84"/>
    <mergeCell ref="N85:O85"/>
    <mergeCell ref="O86:O90"/>
    <mergeCell ref="P86:P90"/>
    <mergeCell ref="N97:O97"/>
    <mergeCell ref="N59:O59"/>
    <mergeCell ref="O21:O25"/>
    <mergeCell ref="P21:P25"/>
    <mergeCell ref="N32:O32"/>
    <mergeCell ref="N33:O33"/>
    <mergeCell ref="O34:O38"/>
    <mergeCell ref="P34:P38"/>
    <mergeCell ref="N45:O45"/>
    <mergeCell ref="N46:O46"/>
    <mergeCell ref="O47:O51"/>
    <mergeCell ref="P47:P51"/>
    <mergeCell ref="N58:O58"/>
    <mergeCell ref="N20:O20"/>
    <mergeCell ref="N6:O6"/>
    <mergeCell ref="N7:O7"/>
    <mergeCell ref="O8:O12"/>
    <mergeCell ref="P8:P12"/>
    <mergeCell ref="N19:O19"/>
  </mergeCells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T152"/>
  <sheetViews>
    <sheetView topLeftCell="A60" zoomScale="80" zoomScaleNormal="80" workbookViewId="0">
      <selection activeCell="M31" sqref="M31"/>
    </sheetView>
  </sheetViews>
  <sheetFormatPr defaultColWidth="9.1796875" defaultRowHeight="14.5" x14ac:dyDescent="0.35"/>
  <cols>
    <col min="1" max="1" width="14.81640625" customWidth="1"/>
    <col min="2" max="2" width="10.26953125" customWidth="1"/>
    <col min="3" max="3" width="2.453125" customWidth="1"/>
    <col min="4" max="4" width="10.453125" customWidth="1"/>
    <col min="5" max="5" width="11.453125" customWidth="1"/>
    <col min="6" max="6" width="9.1796875" style="7"/>
    <col min="7" max="7" width="18.26953125" customWidth="1"/>
    <col min="8" max="8" width="12.81640625" bestFit="1" customWidth="1"/>
    <col min="18" max="18" width="24.453125" bestFit="1" customWidth="1"/>
  </cols>
  <sheetData>
    <row r="1" spans="1:20" ht="19" thickBot="1" x14ac:dyDescent="0.5">
      <c r="A1" t="s">
        <v>29</v>
      </c>
      <c r="F1"/>
      <c r="H1" s="21" t="s">
        <v>22</v>
      </c>
      <c r="I1" s="22"/>
      <c r="J1" s="23"/>
      <c r="Q1" s="3"/>
    </row>
    <row r="2" spans="1:20" ht="15" thickBot="1" x14ac:dyDescent="0.4">
      <c r="C2" s="4"/>
    </row>
    <row r="3" spans="1:20" ht="18.5" x14ac:dyDescent="0.45">
      <c r="A3" s="75" t="s">
        <v>76</v>
      </c>
      <c r="B3" s="26"/>
      <c r="C3" s="28"/>
      <c r="D3" s="27"/>
      <c r="E3" s="32"/>
      <c r="F3" s="3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ht="15" thickBot="1" x14ac:dyDescent="0.4">
      <c r="A4" s="10" t="s">
        <v>17</v>
      </c>
      <c r="B4" s="29"/>
      <c r="C4" s="30"/>
      <c r="D4" s="30"/>
      <c r="E4" s="33"/>
      <c r="F4" s="39"/>
      <c r="G4" s="4"/>
      <c r="H4" s="4"/>
      <c r="I4" s="4" t="s">
        <v>2</v>
      </c>
      <c r="J4" s="4" t="s">
        <v>0</v>
      </c>
      <c r="K4" s="4" t="s">
        <v>1</v>
      </c>
      <c r="L4" s="4" t="s">
        <v>3</v>
      </c>
      <c r="M4" s="4" t="s">
        <v>4</v>
      </c>
      <c r="N4" s="39" t="s">
        <v>28</v>
      </c>
      <c r="O4" s="39" t="s">
        <v>16</v>
      </c>
      <c r="P4" s="4" t="s">
        <v>15</v>
      </c>
      <c r="Q4" s="4"/>
      <c r="R4" s="4"/>
      <c r="S4" s="4"/>
      <c r="T4" s="11"/>
    </row>
    <row r="5" spans="1:20" ht="15" thickBot="1" x14ac:dyDescent="0.4">
      <c r="A5" s="24">
        <v>1</v>
      </c>
      <c r="B5" s="29" t="s">
        <v>23</v>
      </c>
      <c r="C5" s="30"/>
      <c r="D5" s="34" t="str">
        <f>Summary!C4</f>
        <v>Wios</v>
      </c>
      <c r="E5" s="33"/>
      <c r="F5" s="39"/>
      <c r="G5" s="46" t="s">
        <v>5</v>
      </c>
      <c r="H5" s="47" t="s">
        <v>11</v>
      </c>
      <c r="I5" s="66"/>
      <c r="J5" s="66"/>
      <c r="K5" s="66"/>
      <c r="L5" s="66"/>
      <c r="M5" s="66"/>
      <c r="N5" s="55">
        <f t="shared" ref="N5:N10" si="0">((SUM(I5:M5)-MIN(I5:M5)-MAX(I5:M5)))/3</f>
        <v>0</v>
      </c>
      <c r="O5" s="51">
        <v>0.4</v>
      </c>
      <c r="P5" s="92">
        <f>(N5*O5+N6*O6+N7*O7)*10</f>
        <v>0</v>
      </c>
      <c r="Q5" s="4"/>
      <c r="R5" s="4"/>
      <c r="S5" s="4"/>
      <c r="T5" s="11"/>
    </row>
    <row r="6" spans="1:20" ht="15" thickBot="1" x14ac:dyDescent="0.4">
      <c r="A6" s="24"/>
      <c r="B6" s="29"/>
      <c r="C6" s="30"/>
      <c r="D6" s="30"/>
      <c r="E6" s="33"/>
      <c r="F6" s="39"/>
      <c r="G6" s="48"/>
      <c r="H6" s="2" t="s">
        <v>9</v>
      </c>
      <c r="I6" s="63"/>
      <c r="J6" s="63"/>
      <c r="K6" s="63"/>
      <c r="L6" s="63"/>
      <c r="M6" s="63"/>
      <c r="N6" s="56">
        <f>((SUM(I6:M6)-MIN(I6:M6)-MAX(I6:M6)))/3</f>
        <v>0</v>
      </c>
      <c r="O6" s="52">
        <v>0.3</v>
      </c>
      <c r="P6" s="93"/>
      <c r="Q6" s="4"/>
      <c r="R6" s="17" t="s">
        <v>20</v>
      </c>
      <c r="S6" s="16"/>
      <c r="T6" s="40"/>
    </row>
    <row r="7" spans="1:20" ht="15" thickBot="1" x14ac:dyDescent="0.4">
      <c r="A7" s="24"/>
      <c r="B7" s="29" t="s">
        <v>24</v>
      </c>
      <c r="C7" s="30"/>
      <c r="D7" s="34" t="str">
        <f>Summary!D4</f>
        <v>Aaike Rogier/Tataina Crabbe</v>
      </c>
      <c r="E7" s="33"/>
      <c r="F7" s="39"/>
      <c r="G7" s="44"/>
      <c r="H7" s="1" t="s">
        <v>10</v>
      </c>
      <c r="I7" s="67"/>
      <c r="J7" s="67"/>
      <c r="K7" s="67"/>
      <c r="L7" s="67"/>
      <c r="M7" s="67"/>
      <c r="N7" s="57">
        <f t="shared" si="0"/>
        <v>0</v>
      </c>
      <c r="O7" s="54">
        <v>0.3</v>
      </c>
      <c r="P7" s="94"/>
      <c r="Q7" s="4"/>
      <c r="R7" s="18" t="s">
        <v>21</v>
      </c>
      <c r="S7" s="64"/>
      <c r="T7" s="41">
        <f>S7*(-0.5)</f>
        <v>0</v>
      </c>
    </row>
    <row r="8" spans="1:20" x14ac:dyDescent="0.35">
      <c r="A8" s="24"/>
      <c r="B8" s="29"/>
      <c r="C8" s="30"/>
      <c r="D8" s="30"/>
      <c r="E8" s="33"/>
      <c r="F8" s="39"/>
      <c r="G8" s="46" t="s">
        <v>8</v>
      </c>
      <c r="H8" s="47" t="s">
        <v>12</v>
      </c>
      <c r="I8" s="66"/>
      <c r="J8" s="66"/>
      <c r="K8" s="66"/>
      <c r="L8" s="66"/>
      <c r="M8" s="66"/>
      <c r="N8" s="55">
        <f t="shared" si="0"/>
        <v>0</v>
      </c>
      <c r="O8" s="51">
        <v>0.5</v>
      </c>
      <c r="P8" s="92">
        <f>(N8*O8+N9*O9+N10*O10)*10</f>
        <v>0</v>
      </c>
      <c r="Q8" s="4"/>
      <c r="R8" s="37" t="s">
        <v>26</v>
      </c>
      <c r="S8" s="69"/>
      <c r="T8" s="41">
        <f>S8*(-1)</f>
        <v>0</v>
      </c>
    </row>
    <row r="9" spans="1:20" ht="15" thickBot="1" x14ac:dyDescent="0.4">
      <c r="A9" s="24"/>
      <c r="B9" s="29" t="s">
        <v>25</v>
      </c>
      <c r="C9" s="30"/>
      <c r="D9" s="31">
        <f>(SUM(P5,P8))/2+T7+T8+T9</f>
        <v>0</v>
      </c>
      <c r="E9" s="33"/>
      <c r="F9" s="39"/>
      <c r="G9" s="48"/>
      <c r="H9" s="6" t="s">
        <v>13</v>
      </c>
      <c r="I9" s="63"/>
      <c r="J9" s="63"/>
      <c r="K9" s="63"/>
      <c r="L9" s="63"/>
      <c r="M9" s="63"/>
      <c r="N9" s="56">
        <f t="shared" si="0"/>
        <v>0</v>
      </c>
      <c r="O9" s="52">
        <v>0.3</v>
      </c>
      <c r="P9" s="93"/>
      <c r="Q9" s="4"/>
      <c r="R9" s="19" t="s">
        <v>27</v>
      </c>
      <c r="S9" s="65"/>
      <c r="T9" s="41">
        <f>S9*(-2)</f>
        <v>0</v>
      </c>
    </row>
    <row r="10" spans="1:20" ht="15" thickBot="1" x14ac:dyDescent="0.4">
      <c r="A10" s="42"/>
      <c r="B10" s="29"/>
      <c r="C10" s="30"/>
      <c r="D10" s="30"/>
      <c r="E10" s="33"/>
      <c r="F10" s="39"/>
      <c r="G10" s="45"/>
      <c r="H10" s="49" t="s">
        <v>14</v>
      </c>
      <c r="I10" s="68"/>
      <c r="J10" s="68"/>
      <c r="K10" s="68"/>
      <c r="L10" s="68"/>
      <c r="M10" s="68"/>
      <c r="N10" s="58">
        <f t="shared" si="0"/>
        <v>0</v>
      </c>
      <c r="O10" s="53">
        <v>0.2</v>
      </c>
      <c r="P10" s="94"/>
      <c r="Q10" s="4"/>
      <c r="R10" s="4"/>
      <c r="S10" s="4"/>
      <c r="T10" s="11"/>
    </row>
    <row r="11" spans="1:20" x14ac:dyDescent="0.35">
      <c r="A11" s="42"/>
      <c r="B11" s="29"/>
      <c r="C11" s="30"/>
      <c r="D11" s="15"/>
      <c r="E11" s="33"/>
      <c r="F11" s="39"/>
      <c r="G11" s="4"/>
      <c r="H11" s="5"/>
      <c r="I11" s="5"/>
      <c r="J11" s="5"/>
      <c r="K11" s="5"/>
      <c r="L11" s="5"/>
      <c r="M11" s="5"/>
      <c r="N11" s="4"/>
      <c r="O11" s="4"/>
      <c r="P11" s="4"/>
      <c r="Q11" s="4"/>
      <c r="R11" s="4"/>
      <c r="S11" s="4"/>
      <c r="T11" s="11"/>
    </row>
    <row r="12" spans="1:20" ht="15" thickBot="1" x14ac:dyDescent="0.4">
      <c r="A12" s="25"/>
      <c r="B12" s="35"/>
      <c r="C12" s="12"/>
      <c r="D12" s="13"/>
      <c r="E12" s="14"/>
      <c r="F12" s="4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</row>
    <row r="13" spans="1:20" ht="18.5" x14ac:dyDescent="0.45">
      <c r="A13" s="36" t="str">
        <f>A3</f>
        <v>Solo 25-29</v>
      </c>
      <c r="B13" s="26"/>
      <c r="C13" s="28"/>
      <c r="D13" s="27"/>
      <c r="E13" s="32"/>
      <c r="F13" s="3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</row>
    <row r="14" spans="1:20" ht="15" thickBot="1" x14ac:dyDescent="0.4">
      <c r="A14" s="10" t="s">
        <v>17</v>
      </c>
      <c r="B14" s="29"/>
      <c r="C14" s="30"/>
      <c r="D14" s="30"/>
      <c r="E14" s="33"/>
      <c r="F14" s="39"/>
      <c r="G14" s="4"/>
      <c r="H14" s="4"/>
      <c r="I14" s="4" t="s">
        <v>2</v>
      </c>
      <c r="J14" s="4" t="s">
        <v>0</v>
      </c>
      <c r="K14" s="4" t="s">
        <v>1</v>
      </c>
      <c r="L14" s="4" t="s">
        <v>3</v>
      </c>
      <c r="M14" s="4" t="s">
        <v>4</v>
      </c>
      <c r="N14" s="39" t="s">
        <v>28</v>
      </c>
      <c r="O14" s="39" t="s">
        <v>16</v>
      </c>
      <c r="P14" s="4" t="s">
        <v>15</v>
      </c>
      <c r="Q14" s="4"/>
      <c r="R14" s="4"/>
      <c r="S14" s="4"/>
      <c r="T14" s="11"/>
    </row>
    <row r="15" spans="1:20" ht="15" thickBot="1" x14ac:dyDescent="0.4">
      <c r="A15" s="24">
        <v>2</v>
      </c>
      <c r="B15" s="29" t="s">
        <v>23</v>
      </c>
      <c r="C15" s="30"/>
      <c r="D15" s="34" t="str">
        <f>Summary!C5</f>
        <v>USVEC</v>
      </c>
      <c r="E15" s="33"/>
      <c r="F15" s="39"/>
      <c r="G15" s="46" t="s">
        <v>5</v>
      </c>
      <c r="H15" s="47" t="s">
        <v>11</v>
      </c>
      <c r="I15" s="66">
        <v>5.4</v>
      </c>
      <c r="J15" s="66">
        <v>5.9</v>
      </c>
      <c r="K15" s="66">
        <v>5.7</v>
      </c>
      <c r="L15" s="66">
        <v>5.4</v>
      </c>
      <c r="M15" s="66">
        <v>5.4</v>
      </c>
      <c r="N15" s="55">
        <f t="shared" ref="N15:N20" si="1">((SUM(I15:M15)-MIN(I15:M15)-MAX(I15:M15)))/3</f>
        <v>5.5</v>
      </c>
      <c r="O15" s="51">
        <v>0.4</v>
      </c>
      <c r="P15" s="92">
        <f>(N15*O15+N16*O16+N17*O17)*10</f>
        <v>54.899999999999991</v>
      </c>
      <c r="Q15" s="4"/>
      <c r="R15" s="4"/>
      <c r="S15" s="4"/>
      <c r="T15" s="11"/>
    </row>
    <row r="16" spans="1:20" ht="15" thickBot="1" x14ac:dyDescent="0.4">
      <c r="A16" s="24"/>
      <c r="B16" s="29"/>
      <c r="C16" s="30"/>
      <c r="D16" s="30"/>
      <c r="E16" s="33"/>
      <c r="F16" s="39"/>
      <c r="G16" s="48"/>
      <c r="H16" s="2" t="s">
        <v>9</v>
      </c>
      <c r="I16" s="63">
        <v>4.8</v>
      </c>
      <c r="J16" s="63">
        <v>5.8</v>
      </c>
      <c r="K16" s="63">
        <v>5.5</v>
      </c>
      <c r="L16" s="63">
        <v>5.4</v>
      </c>
      <c r="M16" s="63">
        <v>5.7</v>
      </c>
      <c r="N16" s="56">
        <f t="shared" si="1"/>
        <v>5.5333333333333323</v>
      </c>
      <c r="O16" s="52">
        <v>0.3</v>
      </c>
      <c r="P16" s="93"/>
      <c r="Q16" s="4"/>
      <c r="R16" s="17" t="s">
        <v>20</v>
      </c>
      <c r="S16" s="16"/>
      <c r="T16" s="40"/>
    </row>
    <row r="17" spans="1:20" ht="15" thickBot="1" x14ac:dyDescent="0.4">
      <c r="A17" s="24"/>
      <c r="B17" s="29" t="s">
        <v>24</v>
      </c>
      <c r="C17" s="30"/>
      <c r="D17" s="34" t="str">
        <f>Summary!D5</f>
        <v>Stéphanie Baunez/Stacy Fontaine</v>
      </c>
      <c r="E17" s="33"/>
      <c r="F17" s="39"/>
      <c r="G17" s="44"/>
      <c r="H17" s="1" t="s">
        <v>10</v>
      </c>
      <c r="I17" s="67">
        <v>5.2</v>
      </c>
      <c r="J17" s="67">
        <v>5.9</v>
      </c>
      <c r="K17" s="67">
        <v>5.5</v>
      </c>
      <c r="L17" s="67">
        <v>5.2</v>
      </c>
      <c r="M17" s="67">
        <v>5.6</v>
      </c>
      <c r="N17" s="57">
        <f t="shared" si="1"/>
        <v>5.4333333333333327</v>
      </c>
      <c r="O17" s="54">
        <v>0.3</v>
      </c>
      <c r="P17" s="94"/>
      <c r="Q17" s="4"/>
      <c r="R17" s="18" t="s">
        <v>21</v>
      </c>
      <c r="S17" s="64"/>
      <c r="T17" s="41">
        <f>S17*(-0.5)</f>
        <v>0</v>
      </c>
    </row>
    <row r="18" spans="1:20" x14ac:dyDescent="0.35">
      <c r="A18" s="24"/>
      <c r="B18" s="29"/>
      <c r="C18" s="30"/>
      <c r="D18" s="30"/>
      <c r="E18" s="33"/>
      <c r="F18" s="39"/>
      <c r="G18" s="46" t="s">
        <v>8</v>
      </c>
      <c r="H18" s="47" t="s">
        <v>12</v>
      </c>
      <c r="I18" s="66">
        <v>5.9</v>
      </c>
      <c r="J18" s="66">
        <v>5.5</v>
      </c>
      <c r="K18" s="66">
        <v>5</v>
      </c>
      <c r="L18" s="66">
        <v>5.9</v>
      </c>
      <c r="M18" s="66">
        <v>6</v>
      </c>
      <c r="N18" s="55">
        <f t="shared" si="1"/>
        <v>5.7666666666666657</v>
      </c>
      <c r="O18" s="51">
        <v>0.5</v>
      </c>
      <c r="P18" s="92">
        <f>(N18*O18+N19*O19+N20*O20)*10</f>
        <v>57.5</v>
      </c>
      <c r="Q18" s="4"/>
      <c r="R18" s="37" t="s">
        <v>26</v>
      </c>
      <c r="S18" s="69"/>
      <c r="T18" s="41">
        <f>S18*(-1)</f>
        <v>0</v>
      </c>
    </row>
    <row r="19" spans="1:20" ht="15" thickBot="1" x14ac:dyDescent="0.4">
      <c r="A19" s="24"/>
      <c r="B19" s="29" t="s">
        <v>25</v>
      </c>
      <c r="C19" s="30"/>
      <c r="D19" s="31">
        <f>(SUM(P15,P18))/2+T17+T18+T19</f>
        <v>56.199999999999996</v>
      </c>
      <c r="E19" s="33"/>
      <c r="F19" s="39"/>
      <c r="G19" s="48"/>
      <c r="H19" s="6" t="s">
        <v>13</v>
      </c>
      <c r="I19" s="63">
        <v>6</v>
      </c>
      <c r="J19" s="63">
        <v>5.4</v>
      </c>
      <c r="K19" s="63">
        <v>5.2</v>
      </c>
      <c r="L19" s="63">
        <v>6</v>
      </c>
      <c r="M19" s="63">
        <v>6.2</v>
      </c>
      <c r="N19" s="56">
        <f t="shared" si="1"/>
        <v>5.8000000000000007</v>
      </c>
      <c r="O19" s="52">
        <v>0.3</v>
      </c>
      <c r="P19" s="93"/>
      <c r="Q19" s="4"/>
      <c r="R19" s="19" t="s">
        <v>27</v>
      </c>
      <c r="S19" s="65"/>
      <c r="T19" s="41">
        <f>S19*(-2)</f>
        <v>0</v>
      </c>
    </row>
    <row r="20" spans="1:20" ht="15" thickBot="1" x14ac:dyDescent="0.4">
      <c r="A20" s="42"/>
      <c r="B20" s="29"/>
      <c r="C20" s="30"/>
      <c r="D20" s="30"/>
      <c r="E20" s="33"/>
      <c r="F20" s="39"/>
      <c r="G20" s="45"/>
      <c r="H20" s="49" t="s">
        <v>14</v>
      </c>
      <c r="I20" s="68">
        <v>5.9</v>
      </c>
      <c r="J20" s="68">
        <v>5.2</v>
      </c>
      <c r="K20" s="68">
        <v>5</v>
      </c>
      <c r="L20" s="68">
        <v>6.2</v>
      </c>
      <c r="M20" s="68">
        <v>5.8</v>
      </c>
      <c r="N20" s="58">
        <f t="shared" si="1"/>
        <v>5.6333333333333337</v>
      </c>
      <c r="O20" s="53">
        <v>0.2</v>
      </c>
      <c r="P20" s="94"/>
      <c r="Q20" s="4"/>
      <c r="R20" s="4"/>
      <c r="S20" s="4"/>
      <c r="T20" s="11"/>
    </row>
    <row r="21" spans="1:20" x14ac:dyDescent="0.35">
      <c r="A21" s="42"/>
      <c r="B21" s="29"/>
      <c r="C21" s="30"/>
      <c r="D21" s="15"/>
      <c r="E21" s="33"/>
      <c r="F21" s="39"/>
      <c r="G21" s="4"/>
      <c r="H21" s="5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11"/>
    </row>
    <row r="22" spans="1:20" ht="15" thickBot="1" x14ac:dyDescent="0.4">
      <c r="A22" s="25"/>
      <c r="B22" s="35"/>
      <c r="C22" s="12"/>
      <c r="D22" s="13"/>
      <c r="E22" s="14"/>
      <c r="F22" s="4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</row>
    <row r="23" spans="1:20" ht="18.5" x14ac:dyDescent="0.45">
      <c r="A23" s="36" t="str">
        <f>A13</f>
        <v>Solo 25-29</v>
      </c>
      <c r="B23" s="26"/>
      <c r="C23" s="28"/>
      <c r="D23" s="27"/>
      <c r="E23" s="32"/>
      <c r="F23" s="3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</row>
    <row r="24" spans="1:20" ht="15" thickBot="1" x14ac:dyDescent="0.4">
      <c r="A24" s="10" t="s">
        <v>17</v>
      </c>
      <c r="B24" s="29"/>
      <c r="C24" s="30"/>
      <c r="D24" s="30"/>
      <c r="E24" s="33"/>
      <c r="F24" s="39"/>
      <c r="G24" s="4"/>
      <c r="H24" s="4"/>
      <c r="I24" s="4" t="s">
        <v>2</v>
      </c>
      <c r="J24" s="4" t="s">
        <v>0</v>
      </c>
      <c r="K24" s="4" t="s">
        <v>1</v>
      </c>
      <c r="L24" s="4" t="s">
        <v>3</v>
      </c>
      <c r="M24" s="4" t="s">
        <v>4</v>
      </c>
      <c r="N24" s="39" t="s">
        <v>28</v>
      </c>
      <c r="O24" s="39" t="s">
        <v>16</v>
      </c>
      <c r="P24" s="4" t="s">
        <v>15</v>
      </c>
      <c r="Q24" s="4"/>
      <c r="R24" s="4"/>
      <c r="S24" s="4"/>
      <c r="T24" s="11"/>
    </row>
    <row r="25" spans="1:20" ht="15" thickBot="1" x14ac:dyDescent="0.4">
      <c r="A25" s="24">
        <v>3</v>
      </c>
      <c r="B25" s="29" t="s">
        <v>23</v>
      </c>
      <c r="C25" s="30"/>
      <c r="D25" s="34" t="str">
        <f>Summary!C6</f>
        <v>Sincrogestio (free only)</v>
      </c>
      <c r="E25" s="33"/>
      <c r="F25" s="39"/>
      <c r="G25" s="46" t="s">
        <v>5</v>
      </c>
      <c r="H25" s="47" t="s">
        <v>11</v>
      </c>
      <c r="I25" s="66">
        <v>6.6</v>
      </c>
      <c r="J25" s="66">
        <v>6.7</v>
      </c>
      <c r="K25" s="66">
        <v>7.3</v>
      </c>
      <c r="L25" s="66">
        <v>5.7</v>
      </c>
      <c r="M25" s="66">
        <v>7</v>
      </c>
      <c r="N25" s="55">
        <f t="shared" ref="N25:N30" si="2">((SUM(I25:M25)-MIN(I25:M25)-MAX(I25:M25)))/3</f>
        <v>6.7666666666666657</v>
      </c>
      <c r="O25" s="51">
        <v>0.4</v>
      </c>
      <c r="P25" s="92">
        <f>(N25*O25+N26*O26+N27*O27)*10</f>
        <v>67.566666666666663</v>
      </c>
      <c r="Q25" s="4"/>
      <c r="R25" s="4"/>
      <c r="S25" s="4"/>
      <c r="T25" s="11"/>
    </row>
    <row r="26" spans="1:20" ht="15" thickBot="1" x14ac:dyDescent="0.4">
      <c r="A26" s="24"/>
      <c r="B26" s="29"/>
      <c r="C26" s="30"/>
      <c r="D26" s="30"/>
      <c r="E26" s="33"/>
      <c r="F26" s="39"/>
      <c r="G26" s="48"/>
      <c r="H26" s="2" t="s">
        <v>9</v>
      </c>
      <c r="I26" s="63">
        <v>6.7</v>
      </c>
      <c r="J26" s="63">
        <v>6.8</v>
      </c>
      <c r="K26" s="63">
        <v>7.3</v>
      </c>
      <c r="L26" s="63">
        <v>6</v>
      </c>
      <c r="M26" s="63">
        <v>6.8</v>
      </c>
      <c r="N26" s="56">
        <f t="shared" si="2"/>
        <v>6.7666666666666666</v>
      </c>
      <c r="O26" s="52">
        <v>0.3</v>
      </c>
      <c r="P26" s="93"/>
      <c r="Q26" s="4"/>
      <c r="R26" s="17" t="s">
        <v>20</v>
      </c>
      <c r="S26" s="16"/>
      <c r="T26" s="40"/>
    </row>
    <row r="27" spans="1:20" ht="15" thickBot="1" x14ac:dyDescent="0.4">
      <c r="A27" s="24"/>
      <c r="B27" s="29" t="s">
        <v>24</v>
      </c>
      <c r="C27" s="30"/>
      <c r="D27" s="34" t="str">
        <f>Summary!D6</f>
        <v>Laaia Blanco Espinosa /Cecilia Jimenez Nieto</v>
      </c>
      <c r="E27" s="33"/>
      <c r="F27" s="39"/>
      <c r="G27" s="44"/>
      <c r="H27" s="1" t="s">
        <v>10</v>
      </c>
      <c r="I27" s="67">
        <v>6.5</v>
      </c>
      <c r="J27" s="67">
        <v>6.8</v>
      </c>
      <c r="K27" s="67">
        <v>7.2</v>
      </c>
      <c r="L27" s="67">
        <v>5.7</v>
      </c>
      <c r="M27" s="67">
        <v>6.9</v>
      </c>
      <c r="N27" s="57">
        <f t="shared" si="2"/>
        <v>6.7333333333333343</v>
      </c>
      <c r="O27" s="54">
        <v>0.3</v>
      </c>
      <c r="P27" s="94"/>
      <c r="Q27" s="4"/>
      <c r="R27" s="18" t="s">
        <v>21</v>
      </c>
      <c r="S27" s="64"/>
      <c r="T27" s="41">
        <f>S27*(-0.5)</f>
        <v>0</v>
      </c>
    </row>
    <row r="28" spans="1:20" x14ac:dyDescent="0.35">
      <c r="A28" s="24"/>
      <c r="B28" s="29"/>
      <c r="C28" s="30"/>
      <c r="D28" s="30"/>
      <c r="E28" s="33"/>
      <c r="F28" s="39"/>
      <c r="G28" s="46" t="s">
        <v>8</v>
      </c>
      <c r="H28" s="47" t="s">
        <v>12</v>
      </c>
      <c r="I28" s="66">
        <v>7.4</v>
      </c>
      <c r="J28" s="66">
        <v>7.5</v>
      </c>
      <c r="K28" s="66">
        <v>7.2</v>
      </c>
      <c r="L28" s="66">
        <v>7.3</v>
      </c>
      <c r="M28" s="66">
        <v>6.5</v>
      </c>
      <c r="N28" s="55">
        <f t="shared" si="2"/>
        <v>7.3000000000000016</v>
      </c>
      <c r="O28" s="51">
        <v>0.5</v>
      </c>
      <c r="P28" s="92">
        <f>(N28*O28+N29*O29+N30*O30)*10</f>
        <v>73.566666666666677</v>
      </c>
      <c r="Q28" s="4"/>
      <c r="R28" s="37" t="s">
        <v>26</v>
      </c>
      <c r="S28" s="69"/>
      <c r="T28" s="41">
        <f>S28*(-1)</f>
        <v>0</v>
      </c>
    </row>
    <row r="29" spans="1:20" ht="15" thickBot="1" x14ac:dyDescent="0.4">
      <c r="A29" s="24"/>
      <c r="B29" s="29" t="s">
        <v>25</v>
      </c>
      <c r="C29" s="30"/>
      <c r="D29" s="31">
        <f>(SUM(P25,P28))/2+T27+T28+T29</f>
        <v>70.566666666666663</v>
      </c>
      <c r="E29" s="33"/>
      <c r="F29" s="39"/>
      <c r="G29" s="48"/>
      <c r="H29" s="6" t="s">
        <v>13</v>
      </c>
      <c r="I29" s="63">
        <v>7.5</v>
      </c>
      <c r="J29" s="63">
        <v>7.5</v>
      </c>
      <c r="K29" s="63">
        <v>7.4</v>
      </c>
      <c r="L29" s="63">
        <v>7.5</v>
      </c>
      <c r="M29" s="63">
        <v>7</v>
      </c>
      <c r="N29" s="56">
        <f t="shared" si="2"/>
        <v>7.4666666666666659</v>
      </c>
      <c r="O29" s="52">
        <v>0.3</v>
      </c>
      <c r="P29" s="93"/>
      <c r="Q29" s="4"/>
      <c r="R29" s="19" t="s">
        <v>27</v>
      </c>
      <c r="S29" s="65"/>
      <c r="T29" s="41">
        <f>S29*(-2)</f>
        <v>0</v>
      </c>
    </row>
    <row r="30" spans="1:20" ht="15" thickBot="1" x14ac:dyDescent="0.4">
      <c r="A30" s="42"/>
      <c r="B30" s="29"/>
      <c r="C30" s="30"/>
      <c r="D30" s="30"/>
      <c r="E30" s="33"/>
      <c r="F30" s="39"/>
      <c r="G30" s="45"/>
      <c r="H30" s="49" t="s">
        <v>14</v>
      </c>
      <c r="I30" s="68">
        <v>7.4</v>
      </c>
      <c r="J30" s="68">
        <v>7.2</v>
      </c>
      <c r="K30" s="68">
        <v>7.4</v>
      </c>
      <c r="L30" s="68">
        <v>7.4</v>
      </c>
      <c r="M30" s="68">
        <v>7</v>
      </c>
      <c r="N30" s="58">
        <f t="shared" si="2"/>
        <v>7.333333333333333</v>
      </c>
      <c r="O30" s="53">
        <v>0.2</v>
      </c>
      <c r="P30" s="94"/>
      <c r="Q30" s="4"/>
      <c r="R30" s="4"/>
      <c r="S30" s="4"/>
      <c r="T30" s="11"/>
    </row>
    <row r="31" spans="1:20" x14ac:dyDescent="0.35">
      <c r="A31" s="42"/>
      <c r="B31" s="29"/>
      <c r="C31" s="30"/>
      <c r="D31" s="15"/>
      <c r="E31" s="33"/>
      <c r="F31" s="39"/>
      <c r="G31" s="4"/>
      <c r="H31" s="5"/>
      <c r="I31" s="5"/>
      <c r="J31" s="5"/>
      <c r="K31" s="5"/>
      <c r="L31" s="5"/>
      <c r="M31" s="5"/>
      <c r="N31" s="4"/>
      <c r="O31" s="4"/>
      <c r="P31" s="4"/>
      <c r="Q31" s="4"/>
      <c r="R31" s="4"/>
      <c r="S31" s="4"/>
      <c r="T31" s="11"/>
    </row>
    <row r="32" spans="1:20" ht="15" thickBot="1" x14ac:dyDescent="0.4">
      <c r="A32" s="25"/>
      <c r="B32" s="35"/>
      <c r="C32" s="12"/>
      <c r="D32" s="13"/>
      <c r="E32" s="14"/>
      <c r="F32" s="4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</row>
    <row r="33" spans="1:20" ht="18.5" x14ac:dyDescent="0.45">
      <c r="A33" s="36" t="str">
        <f>A23</f>
        <v>Solo 25-29</v>
      </c>
      <c r="B33" s="26"/>
      <c r="C33" s="28"/>
      <c r="D33" s="27"/>
      <c r="E33" s="32"/>
      <c r="F33" s="3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</row>
    <row r="34" spans="1:20" ht="15" thickBot="1" x14ac:dyDescent="0.4">
      <c r="A34" s="10" t="s">
        <v>17</v>
      </c>
      <c r="B34" s="29"/>
      <c r="C34" s="30"/>
      <c r="D34" s="30"/>
      <c r="E34" s="33"/>
      <c r="F34" s="39"/>
      <c r="G34" s="4"/>
      <c r="H34" s="4"/>
      <c r="I34" s="4" t="s">
        <v>2</v>
      </c>
      <c r="J34" s="4" t="s">
        <v>0</v>
      </c>
      <c r="K34" s="4" t="s">
        <v>1</v>
      </c>
      <c r="L34" s="4" t="s">
        <v>3</v>
      </c>
      <c r="M34" s="4" t="s">
        <v>4</v>
      </c>
      <c r="N34" s="39" t="s">
        <v>28</v>
      </c>
      <c r="O34" s="39" t="s">
        <v>16</v>
      </c>
      <c r="P34" s="4" t="s">
        <v>15</v>
      </c>
      <c r="Q34" s="4"/>
      <c r="R34" s="4"/>
      <c r="S34" s="4"/>
      <c r="T34" s="11"/>
    </row>
    <row r="35" spans="1:20" ht="15" thickBot="1" x14ac:dyDescent="0.4">
      <c r="A35" s="24">
        <v>4</v>
      </c>
      <c r="B35" s="29" t="s">
        <v>23</v>
      </c>
      <c r="C35" s="30"/>
      <c r="D35" s="34" t="str">
        <f>Summary!C7</f>
        <v>ZPC Amersfoort</v>
      </c>
      <c r="E35" s="33"/>
      <c r="F35" s="39"/>
      <c r="G35" s="46" t="s">
        <v>5</v>
      </c>
      <c r="H35" s="47" t="s">
        <v>11</v>
      </c>
      <c r="I35" s="66">
        <v>6.4</v>
      </c>
      <c r="J35" s="66">
        <v>6.7</v>
      </c>
      <c r="K35" s="66">
        <v>7</v>
      </c>
      <c r="L35" s="66">
        <v>6.2</v>
      </c>
      <c r="M35" s="66">
        <v>6.2</v>
      </c>
      <c r="N35" s="55">
        <f t="shared" ref="N35:N40" si="3">((SUM(I35:M35)-MIN(I35:M35)-MAX(I35:M35)))/3</f>
        <v>6.4333333333333336</v>
      </c>
      <c r="O35" s="51">
        <v>0.4</v>
      </c>
      <c r="P35" s="92">
        <f>(N35*O35+N36*O36+N37*O37)*10</f>
        <v>63.933333333333337</v>
      </c>
      <c r="Q35" s="4"/>
      <c r="R35" s="4"/>
      <c r="S35" s="4"/>
      <c r="T35" s="11"/>
    </row>
    <row r="36" spans="1:20" ht="15" thickBot="1" x14ac:dyDescent="0.4">
      <c r="A36" s="24"/>
      <c r="B36" s="29"/>
      <c r="C36" s="30"/>
      <c r="D36" s="30"/>
      <c r="E36" s="33"/>
      <c r="F36" s="39"/>
      <c r="G36" s="48"/>
      <c r="H36" s="2" t="s">
        <v>9</v>
      </c>
      <c r="I36" s="63">
        <v>6.3</v>
      </c>
      <c r="J36" s="63">
        <v>6.6</v>
      </c>
      <c r="K36" s="63">
        <v>7</v>
      </c>
      <c r="L36" s="63">
        <v>6.2</v>
      </c>
      <c r="M36" s="63">
        <v>6.2</v>
      </c>
      <c r="N36" s="56">
        <f t="shared" si="3"/>
        <v>6.3666666666666663</v>
      </c>
      <c r="O36" s="52">
        <v>0.3</v>
      </c>
      <c r="P36" s="93"/>
      <c r="Q36" s="4"/>
      <c r="R36" s="17" t="s">
        <v>20</v>
      </c>
      <c r="S36" s="16"/>
      <c r="T36" s="40"/>
    </row>
    <row r="37" spans="1:20" ht="15" thickBot="1" x14ac:dyDescent="0.4">
      <c r="A37" s="24"/>
      <c r="B37" s="29" t="s">
        <v>24</v>
      </c>
      <c r="C37" s="30"/>
      <c r="D37" s="34" t="str">
        <f>Summary!D7</f>
        <v>Anouk Elsendoorn/Brenda Elsendoorn</v>
      </c>
      <c r="E37" s="33"/>
      <c r="F37" s="39"/>
      <c r="G37" s="44"/>
      <c r="H37" s="1" t="s">
        <v>10</v>
      </c>
      <c r="I37" s="67">
        <v>6.1</v>
      </c>
      <c r="J37" s="67">
        <v>6.7</v>
      </c>
      <c r="K37" s="67">
        <v>6.9</v>
      </c>
      <c r="L37" s="67">
        <v>5.8</v>
      </c>
      <c r="M37" s="67">
        <v>6.3</v>
      </c>
      <c r="N37" s="57">
        <f t="shared" si="3"/>
        <v>6.3666666666666671</v>
      </c>
      <c r="O37" s="54">
        <v>0.3</v>
      </c>
      <c r="P37" s="94"/>
      <c r="Q37" s="4"/>
      <c r="R37" s="18" t="s">
        <v>21</v>
      </c>
      <c r="S37" s="64"/>
      <c r="T37" s="41">
        <f>S37*(-0.5)</f>
        <v>0</v>
      </c>
    </row>
    <row r="38" spans="1:20" x14ac:dyDescent="0.35">
      <c r="A38" s="24"/>
      <c r="B38" s="29"/>
      <c r="C38" s="30"/>
      <c r="D38" s="30"/>
      <c r="E38" s="33"/>
      <c r="F38" s="39"/>
      <c r="G38" s="46" t="s">
        <v>8</v>
      </c>
      <c r="H38" s="47" t="s">
        <v>12</v>
      </c>
      <c r="I38" s="66">
        <v>6.5</v>
      </c>
      <c r="J38" s="66">
        <v>6.4</v>
      </c>
      <c r="K38" s="66">
        <v>6.7</v>
      </c>
      <c r="L38" s="66">
        <v>7</v>
      </c>
      <c r="M38" s="66">
        <v>6.7</v>
      </c>
      <c r="N38" s="55">
        <f t="shared" si="3"/>
        <v>6.6333333333333355</v>
      </c>
      <c r="O38" s="51">
        <v>0.5</v>
      </c>
      <c r="P38" s="92">
        <f>(N38*O38+N39*O39+N40*O40)*10</f>
        <v>65.900000000000006</v>
      </c>
      <c r="Q38" s="4"/>
      <c r="R38" s="37" t="s">
        <v>26</v>
      </c>
      <c r="S38" s="69"/>
      <c r="T38" s="41">
        <f>S38*(-1)</f>
        <v>0</v>
      </c>
    </row>
    <row r="39" spans="1:20" ht="15" thickBot="1" x14ac:dyDescent="0.4">
      <c r="A39" s="24"/>
      <c r="B39" s="29" t="s">
        <v>25</v>
      </c>
      <c r="C39" s="30"/>
      <c r="D39" s="31">
        <f>(SUM(P35,P38))/2+T37+T38+T39</f>
        <v>64.916666666666671</v>
      </c>
      <c r="E39" s="33"/>
      <c r="F39" s="39"/>
      <c r="G39" s="48"/>
      <c r="H39" s="6" t="s">
        <v>13</v>
      </c>
      <c r="I39" s="63">
        <v>6.4</v>
      </c>
      <c r="J39" s="63">
        <v>6.2</v>
      </c>
      <c r="K39" s="63">
        <v>6.7</v>
      </c>
      <c r="L39" s="63">
        <v>7</v>
      </c>
      <c r="M39" s="63">
        <v>6.7</v>
      </c>
      <c r="N39" s="56">
        <f t="shared" si="3"/>
        <v>6.6000000000000005</v>
      </c>
      <c r="O39" s="52">
        <v>0.3</v>
      </c>
      <c r="P39" s="93"/>
      <c r="Q39" s="4"/>
      <c r="R39" s="19" t="s">
        <v>27</v>
      </c>
      <c r="S39" s="65"/>
      <c r="T39" s="41">
        <f>S39*(-2)</f>
        <v>0</v>
      </c>
    </row>
    <row r="40" spans="1:20" ht="15" thickBot="1" x14ac:dyDescent="0.4">
      <c r="A40" s="42"/>
      <c r="B40" s="29"/>
      <c r="C40" s="30"/>
      <c r="D40" s="30"/>
      <c r="E40" s="33"/>
      <c r="F40" s="39"/>
      <c r="G40" s="45"/>
      <c r="H40" s="49" t="s">
        <v>14</v>
      </c>
      <c r="I40" s="68">
        <v>6.4</v>
      </c>
      <c r="J40" s="68">
        <v>6</v>
      </c>
      <c r="K40" s="68">
        <v>6.5</v>
      </c>
      <c r="L40" s="68">
        <v>7.2</v>
      </c>
      <c r="M40" s="68">
        <v>6.5</v>
      </c>
      <c r="N40" s="58">
        <f t="shared" si="3"/>
        <v>6.466666666666665</v>
      </c>
      <c r="O40" s="53">
        <v>0.2</v>
      </c>
      <c r="P40" s="94"/>
      <c r="Q40" s="4"/>
      <c r="R40" s="4"/>
      <c r="S40" s="4"/>
      <c r="T40" s="11"/>
    </row>
    <row r="41" spans="1:20" x14ac:dyDescent="0.35">
      <c r="A41" s="42"/>
      <c r="B41" s="29"/>
      <c r="C41" s="30"/>
      <c r="D41" s="15"/>
      <c r="E41" s="33"/>
      <c r="F41" s="39"/>
      <c r="G41" s="4"/>
      <c r="H41" s="5"/>
      <c r="I41" s="5"/>
      <c r="J41" s="5"/>
      <c r="K41" s="5"/>
      <c r="L41" s="5"/>
      <c r="M41" s="5"/>
      <c r="N41" s="4"/>
      <c r="O41" s="4"/>
      <c r="P41" s="4"/>
      <c r="Q41" s="4"/>
      <c r="R41" s="4"/>
      <c r="S41" s="4"/>
      <c r="T41" s="11"/>
    </row>
    <row r="42" spans="1:20" ht="15" thickBot="1" x14ac:dyDescent="0.4">
      <c r="A42" s="25"/>
      <c r="B42" s="35"/>
      <c r="C42" s="12"/>
      <c r="D42" s="13"/>
      <c r="E42" s="14"/>
      <c r="F42" s="4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</row>
    <row r="43" spans="1:20" ht="18.5" x14ac:dyDescent="0.45">
      <c r="A43" s="36" t="str">
        <f>A33</f>
        <v>Solo 25-29</v>
      </c>
      <c r="B43" s="26"/>
      <c r="C43" s="28"/>
      <c r="D43" s="27"/>
      <c r="E43" s="32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</row>
    <row r="44" spans="1:20" ht="15" thickBot="1" x14ac:dyDescent="0.4">
      <c r="A44" s="10" t="s">
        <v>17</v>
      </c>
      <c r="B44" s="29"/>
      <c r="C44" s="30"/>
      <c r="D44" s="30"/>
      <c r="E44" s="33"/>
      <c r="F44" s="39"/>
      <c r="G44" s="4"/>
      <c r="H44" s="4"/>
      <c r="I44" s="4" t="s">
        <v>2</v>
      </c>
      <c r="J44" s="4" t="s">
        <v>0</v>
      </c>
      <c r="K44" s="4" t="s">
        <v>1</v>
      </c>
      <c r="L44" s="4" t="s">
        <v>3</v>
      </c>
      <c r="M44" s="4" t="s">
        <v>4</v>
      </c>
      <c r="N44" s="39" t="s">
        <v>28</v>
      </c>
      <c r="O44" s="39" t="s">
        <v>16</v>
      </c>
      <c r="P44" s="4" t="s">
        <v>15</v>
      </c>
      <c r="Q44" s="4"/>
      <c r="R44" s="4"/>
      <c r="S44" s="4"/>
      <c r="T44" s="11"/>
    </row>
    <row r="45" spans="1:20" ht="15" thickBot="1" x14ac:dyDescent="0.4">
      <c r="A45" s="24">
        <v>5</v>
      </c>
      <c r="B45" s="29" t="s">
        <v>23</v>
      </c>
      <c r="C45" s="30"/>
      <c r="D45" s="34" t="str">
        <f>Summary!C8</f>
        <v>SK Neptun</v>
      </c>
      <c r="E45" s="33"/>
      <c r="F45" s="39"/>
      <c r="G45" s="46" t="s">
        <v>5</v>
      </c>
      <c r="H45" s="47" t="s">
        <v>11</v>
      </c>
      <c r="I45" s="66"/>
      <c r="J45" s="66"/>
      <c r="K45" s="66"/>
      <c r="L45" s="66"/>
      <c r="M45" s="66"/>
      <c r="N45" s="55">
        <f t="shared" ref="N45:N50" si="4">((SUM(I45:M45)-MIN(I45:M45)-MAX(I45:M45)))/3</f>
        <v>0</v>
      </c>
      <c r="O45" s="51">
        <v>0.4</v>
      </c>
      <c r="P45" s="92">
        <f>(N45*O45+N46*O46+N47*O47)*10</f>
        <v>0</v>
      </c>
      <c r="Q45" s="4"/>
      <c r="R45" s="4"/>
      <c r="S45" s="4"/>
      <c r="T45" s="11"/>
    </row>
    <row r="46" spans="1:20" ht="15" thickBot="1" x14ac:dyDescent="0.4">
      <c r="A46" s="24"/>
      <c r="B46" s="29"/>
      <c r="C46" s="30"/>
      <c r="D46" s="30"/>
      <c r="E46" s="33"/>
      <c r="F46" s="39"/>
      <c r="G46" s="48"/>
      <c r="H46" s="2" t="s">
        <v>9</v>
      </c>
      <c r="I46" s="63"/>
      <c r="J46" s="63"/>
      <c r="K46" s="63"/>
      <c r="L46" s="63"/>
      <c r="M46" s="63"/>
      <c r="N46" s="56">
        <f t="shared" si="4"/>
        <v>0</v>
      </c>
      <c r="O46" s="52">
        <v>0.3</v>
      </c>
      <c r="P46" s="93"/>
      <c r="Q46" s="4"/>
      <c r="R46" s="17" t="s">
        <v>20</v>
      </c>
      <c r="S46" s="16"/>
      <c r="T46" s="40"/>
    </row>
    <row r="47" spans="1:20" ht="15" thickBot="1" x14ac:dyDescent="0.4">
      <c r="A47" s="24"/>
      <c r="B47" s="29" t="s">
        <v>24</v>
      </c>
      <c r="C47" s="30"/>
      <c r="D47" s="34" t="str">
        <f>Summary!D8</f>
        <v>Gertrud Ekman Ohrn/Claudia Arasa Cuartiella</v>
      </c>
      <c r="E47" s="33"/>
      <c r="F47" s="39"/>
      <c r="G47" s="44"/>
      <c r="H47" s="1" t="s">
        <v>10</v>
      </c>
      <c r="I47" s="67"/>
      <c r="J47" s="67"/>
      <c r="K47" s="67"/>
      <c r="L47" s="67"/>
      <c r="M47" s="67"/>
      <c r="N47" s="57">
        <f t="shared" si="4"/>
        <v>0</v>
      </c>
      <c r="O47" s="54">
        <v>0.3</v>
      </c>
      <c r="P47" s="94"/>
      <c r="Q47" s="4"/>
      <c r="R47" s="18" t="s">
        <v>21</v>
      </c>
      <c r="S47" s="64"/>
      <c r="T47" s="41">
        <f>S47*(-0.5)</f>
        <v>0</v>
      </c>
    </row>
    <row r="48" spans="1:20" x14ac:dyDescent="0.35">
      <c r="A48" s="24"/>
      <c r="B48" s="29"/>
      <c r="C48" s="30"/>
      <c r="D48" s="30"/>
      <c r="E48" s="33"/>
      <c r="F48" s="39"/>
      <c r="G48" s="46" t="s">
        <v>8</v>
      </c>
      <c r="H48" s="47" t="s">
        <v>12</v>
      </c>
      <c r="I48" s="66"/>
      <c r="J48" s="66"/>
      <c r="K48" s="66"/>
      <c r="L48" s="66"/>
      <c r="M48" s="66"/>
      <c r="N48" s="55">
        <f t="shared" si="4"/>
        <v>0</v>
      </c>
      <c r="O48" s="51">
        <v>0.5</v>
      </c>
      <c r="P48" s="92">
        <f>(N48*O48+N49*O49+N50*O50)*10</f>
        <v>0</v>
      </c>
      <c r="Q48" s="4"/>
      <c r="R48" s="37" t="s">
        <v>26</v>
      </c>
      <c r="S48" s="69"/>
      <c r="T48" s="41">
        <f>S48*(-1)</f>
        <v>0</v>
      </c>
    </row>
    <row r="49" spans="1:20" ht="15" thickBot="1" x14ac:dyDescent="0.4">
      <c r="A49" s="24"/>
      <c r="B49" s="29" t="s">
        <v>25</v>
      </c>
      <c r="C49" s="30"/>
      <c r="D49" s="31">
        <f>(SUM(P45,P48))/2+T47+T48+T49</f>
        <v>0</v>
      </c>
      <c r="E49" s="33"/>
      <c r="F49" s="39"/>
      <c r="G49" s="48"/>
      <c r="H49" s="6" t="s">
        <v>13</v>
      </c>
      <c r="I49" s="63"/>
      <c r="J49" s="63"/>
      <c r="K49" s="63"/>
      <c r="L49" s="63"/>
      <c r="M49" s="63"/>
      <c r="N49" s="56">
        <f t="shared" si="4"/>
        <v>0</v>
      </c>
      <c r="O49" s="52">
        <v>0.3</v>
      </c>
      <c r="P49" s="93"/>
      <c r="Q49" s="4"/>
      <c r="R49" s="19" t="s">
        <v>27</v>
      </c>
      <c r="S49" s="65"/>
      <c r="T49" s="41">
        <f>S49*(-2)</f>
        <v>0</v>
      </c>
    </row>
    <row r="50" spans="1:20" ht="15" thickBot="1" x14ac:dyDescent="0.4">
      <c r="A50" s="42"/>
      <c r="B50" s="29"/>
      <c r="C50" s="30"/>
      <c r="D50" s="30"/>
      <c r="E50" s="33"/>
      <c r="F50" s="39"/>
      <c r="G50" s="45"/>
      <c r="H50" s="49" t="s">
        <v>14</v>
      </c>
      <c r="I50" s="68"/>
      <c r="J50" s="68"/>
      <c r="K50" s="68"/>
      <c r="L50" s="68"/>
      <c r="M50" s="68"/>
      <c r="N50" s="58">
        <f t="shared" si="4"/>
        <v>0</v>
      </c>
      <c r="O50" s="53">
        <v>0.2</v>
      </c>
      <c r="P50" s="94"/>
      <c r="Q50" s="4"/>
      <c r="R50" s="4"/>
      <c r="S50" s="4"/>
      <c r="T50" s="11"/>
    </row>
    <row r="51" spans="1:20" x14ac:dyDescent="0.35">
      <c r="A51" s="42"/>
      <c r="B51" s="29"/>
      <c r="C51" s="30"/>
      <c r="D51" s="15"/>
      <c r="E51" s="33"/>
      <c r="F51" s="39"/>
      <c r="G51" s="4"/>
      <c r="H51" s="5"/>
      <c r="I51" s="5"/>
      <c r="J51" s="5"/>
      <c r="K51" s="5"/>
      <c r="L51" s="5"/>
      <c r="M51" s="5"/>
      <c r="N51" s="4"/>
      <c r="O51" s="4"/>
      <c r="P51" s="4"/>
      <c r="Q51" s="4"/>
      <c r="R51" s="4"/>
      <c r="S51" s="4"/>
      <c r="T51" s="11"/>
    </row>
    <row r="52" spans="1:20" ht="15" thickBot="1" x14ac:dyDescent="0.4">
      <c r="A52" s="25"/>
      <c r="B52" s="35"/>
      <c r="C52" s="12"/>
      <c r="D52" s="13"/>
      <c r="E52" s="14"/>
      <c r="F52" s="4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/>
    </row>
    <row r="53" spans="1:20" ht="18.5" x14ac:dyDescent="0.45">
      <c r="A53" s="36" t="str">
        <f>A43</f>
        <v>Solo 25-29</v>
      </c>
      <c r="B53" s="26"/>
      <c r="C53" s="28"/>
      <c r="D53" s="27"/>
      <c r="E53" s="32"/>
      <c r="F53" s="3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9"/>
    </row>
    <row r="54" spans="1:20" ht="15" thickBot="1" x14ac:dyDescent="0.4">
      <c r="A54" s="10" t="s">
        <v>17</v>
      </c>
      <c r="B54" s="29"/>
      <c r="C54" s="30"/>
      <c r="D54" s="30"/>
      <c r="E54" s="33"/>
      <c r="F54" s="39"/>
      <c r="G54" s="4"/>
      <c r="H54" s="4"/>
      <c r="I54" s="4" t="s">
        <v>2</v>
      </c>
      <c r="J54" s="4" t="s">
        <v>0</v>
      </c>
      <c r="K54" s="4" t="s">
        <v>1</v>
      </c>
      <c r="L54" s="4" t="s">
        <v>3</v>
      </c>
      <c r="M54" s="4" t="s">
        <v>4</v>
      </c>
      <c r="N54" s="39" t="s">
        <v>28</v>
      </c>
      <c r="O54" s="39" t="s">
        <v>16</v>
      </c>
      <c r="P54" s="4" t="s">
        <v>15</v>
      </c>
      <c r="Q54" s="4"/>
      <c r="R54" s="4"/>
      <c r="S54" s="4"/>
      <c r="T54" s="11"/>
    </row>
    <row r="55" spans="1:20" ht="15" thickBot="1" x14ac:dyDescent="0.4">
      <c r="A55" s="24">
        <v>6</v>
      </c>
      <c r="B55" s="29" t="s">
        <v>23</v>
      </c>
      <c r="C55" s="30"/>
      <c r="D55" s="34" t="str">
        <f>Summary!C9</f>
        <v>BRASS</v>
      </c>
      <c r="E55" s="33"/>
      <c r="F55" s="39"/>
      <c r="G55" s="46" t="s">
        <v>5</v>
      </c>
      <c r="H55" s="47" t="s">
        <v>11</v>
      </c>
      <c r="I55" s="66">
        <v>4.8</v>
      </c>
      <c r="J55" s="66">
        <v>5.8</v>
      </c>
      <c r="K55" s="66">
        <v>6.5</v>
      </c>
      <c r="L55" s="66">
        <v>5.3</v>
      </c>
      <c r="M55" s="66">
        <v>5.3</v>
      </c>
      <c r="N55" s="55">
        <f t="shared" ref="N55:N60" si="5">((SUM(I55:M55)-MIN(I55:M55)-MAX(I55:M55)))/3</f>
        <v>5.4666666666666677</v>
      </c>
      <c r="O55" s="51">
        <v>0.4</v>
      </c>
      <c r="P55" s="92">
        <f>(N55*O55+N56*O56+N57*O57)*10</f>
        <v>54.86666666666666</v>
      </c>
      <c r="Q55" s="4"/>
      <c r="R55" s="4"/>
      <c r="S55" s="4"/>
      <c r="T55" s="11"/>
    </row>
    <row r="56" spans="1:20" ht="15" thickBot="1" x14ac:dyDescent="0.4">
      <c r="A56" s="24"/>
      <c r="B56" s="29"/>
      <c r="C56" s="30"/>
      <c r="D56" s="30"/>
      <c r="E56" s="33"/>
      <c r="F56" s="39"/>
      <c r="G56" s="48"/>
      <c r="H56" s="2" t="s">
        <v>9</v>
      </c>
      <c r="I56" s="63">
        <v>4.9000000000000004</v>
      </c>
      <c r="J56" s="63">
        <v>6</v>
      </c>
      <c r="K56" s="63">
        <v>6.1</v>
      </c>
      <c r="L56" s="63">
        <v>5</v>
      </c>
      <c r="M56" s="63">
        <v>5.4</v>
      </c>
      <c r="N56" s="56">
        <f t="shared" si="5"/>
        <v>5.4666666666666659</v>
      </c>
      <c r="O56" s="52">
        <v>0.3</v>
      </c>
      <c r="P56" s="93"/>
      <c r="Q56" s="4"/>
      <c r="R56" s="17" t="s">
        <v>20</v>
      </c>
      <c r="S56" s="16"/>
      <c r="T56" s="40"/>
    </row>
    <row r="57" spans="1:20" ht="15" thickBot="1" x14ac:dyDescent="0.4">
      <c r="A57" s="24"/>
      <c r="B57" s="29" t="s">
        <v>24</v>
      </c>
      <c r="C57" s="30"/>
      <c r="D57" s="34" t="str">
        <f>Summary!D9</f>
        <v>Fanny Vinette/Sara Sicorello</v>
      </c>
      <c r="E57" s="33"/>
      <c r="F57" s="39"/>
      <c r="G57" s="44"/>
      <c r="H57" s="1" t="s">
        <v>10</v>
      </c>
      <c r="I57" s="67">
        <v>5</v>
      </c>
      <c r="J57" s="67">
        <v>6</v>
      </c>
      <c r="K57" s="67">
        <v>6</v>
      </c>
      <c r="L57" s="67">
        <v>5.0999999999999996</v>
      </c>
      <c r="M57" s="67">
        <v>5.5</v>
      </c>
      <c r="N57" s="57">
        <f t="shared" si="5"/>
        <v>5.5333333333333341</v>
      </c>
      <c r="O57" s="54">
        <v>0.3</v>
      </c>
      <c r="P57" s="94"/>
      <c r="Q57" s="4"/>
      <c r="R57" s="18" t="s">
        <v>21</v>
      </c>
      <c r="S57" s="64"/>
      <c r="T57" s="41">
        <f>S57*(-0.5)</f>
        <v>0</v>
      </c>
    </row>
    <row r="58" spans="1:20" x14ac:dyDescent="0.35">
      <c r="A58" s="24"/>
      <c r="B58" s="29"/>
      <c r="C58" s="30"/>
      <c r="D58" s="30"/>
      <c r="E58" s="33"/>
      <c r="F58" s="39"/>
      <c r="G58" s="46" t="s">
        <v>8</v>
      </c>
      <c r="H58" s="47" t="s">
        <v>12</v>
      </c>
      <c r="I58" s="66">
        <v>6</v>
      </c>
      <c r="J58" s="66">
        <v>5.6</v>
      </c>
      <c r="K58" s="66">
        <v>5.5</v>
      </c>
      <c r="L58" s="66">
        <v>5.3</v>
      </c>
      <c r="M58" s="66">
        <v>5.8</v>
      </c>
      <c r="N58" s="55">
        <f t="shared" si="5"/>
        <v>5.6333333333333337</v>
      </c>
      <c r="O58" s="51">
        <v>0.5</v>
      </c>
      <c r="P58" s="92">
        <f>(N58*O58+N59*O59+N60*O60)*10</f>
        <v>56.2</v>
      </c>
      <c r="Q58" s="4"/>
      <c r="R58" s="37" t="s">
        <v>26</v>
      </c>
      <c r="S58" s="69"/>
      <c r="T58" s="41">
        <f>S58*(-1)</f>
        <v>0</v>
      </c>
    </row>
    <row r="59" spans="1:20" ht="15" thickBot="1" x14ac:dyDescent="0.4">
      <c r="A59" s="24"/>
      <c r="B59" s="29" t="s">
        <v>25</v>
      </c>
      <c r="C59" s="30"/>
      <c r="D59" s="31">
        <f>(SUM(P55,P58))/2+T57+T58+T59</f>
        <v>55.533333333333331</v>
      </c>
      <c r="E59" s="33"/>
      <c r="F59" s="39"/>
      <c r="G59" s="48"/>
      <c r="H59" s="6" t="s">
        <v>13</v>
      </c>
      <c r="I59" s="63">
        <v>6</v>
      </c>
      <c r="J59" s="63">
        <v>5.6</v>
      </c>
      <c r="K59" s="63">
        <v>5.4</v>
      </c>
      <c r="L59" s="63">
        <v>5.3</v>
      </c>
      <c r="M59" s="63">
        <v>5.9</v>
      </c>
      <c r="N59" s="56">
        <f t="shared" si="5"/>
        <v>5.6333333333333337</v>
      </c>
      <c r="O59" s="52">
        <v>0.3</v>
      </c>
      <c r="P59" s="93"/>
      <c r="Q59" s="4"/>
      <c r="R59" s="19" t="s">
        <v>27</v>
      </c>
      <c r="S59" s="65"/>
      <c r="T59" s="41">
        <f>S59*(-2)</f>
        <v>0</v>
      </c>
    </row>
    <row r="60" spans="1:20" ht="15" thickBot="1" x14ac:dyDescent="0.4">
      <c r="A60" s="42"/>
      <c r="B60" s="29"/>
      <c r="C60" s="30"/>
      <c r="D60" s="30"/>
      <c r="E60" s="33"/>
      <c r="F60" s="39"/>
      <c r="G60" s="45"/>
      <c r="H60" s="49" t="s">
        <v>14</v>
      </c>
      <c r="I60" s="68">
        <v>5.9</v>
      </c>
      <c r="J60" s="68">
        <v>5.4</v>
      </c>
      <c r="K60" s="68">
        <v>5.3</v>
      </c>
      <c r="L60" s="68">
        <v>5.4</v>
      </c>
      <c r="M60" s="68">
        <v>5.9</v>
      </c>
      <c r="N60" s="58">
        <f t="shared" si="5"/>
        <v>5.5666666666666655</v>
      </c>
      <c r="O60" s="53">
        <v>0.2</v>
      </c>
      <c r="P60" s="94"/>
      <c r="Q60" s="4"/>
      <c r="R60" s="4"/>
      <c r="S60" s="4"/>
      <c r="T60" s="11"/>
    </row>
    <row r="61" spans="1:20" x14ac:dyDescent="0.35">
      <c r="A61" s="42"/>
      <c r="B61" s="29"/>
      <c r="C61" s="30"/>
      <c r="D61" s="15"/>
      <c r="E61" s="33"/>
      <c r="F61" s="39"/>
      <c r="G61" s="4"/>
      <c r="H61" s="5"/>
      <c r="I61" s="5"/>
      <c r="J61" s="5"/>
      <c r="K61" s="5"/>
      <c r="L61" s="5"/>
      <c r="M61" s="5"/>
      <c r="N61" s="4"/>
      <c r="O61" s="4"/>
      <c r="P61" s="4"/>
      <c r="Q61" s="4"/>
      <c r="R61" s="4"/>
      <c r="S61" s="4"/>
      <c r="T61" s="11"/>
    </row>
    <row r="62" spans="1:20" ht="15" thickBot="1" x14ac:dyDescent="0.4">
      <c r="A62" s="25"/>
      <c r="B62" s="35"/>
      <c r="C62" s="12"/>
      <c r="D62" s="13"/>
      <c r="E62" s="14"/>
      <c r="F62" s="4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"/>
    </row>
    <row r="63" spans="1:20" ht="18.5" x14ac:dyDescent="0.45">
      <c r="A63" s="36" t="str">
        <f>A53</f>
        <v>Solo 25-29</v>
      </c>
      <c r="B63" s="26"/>
      <c r="C63" s="28"/>
      <c r="D63" s="27"/>
      <c r="E63" s="32"/>
      <c r="F63" s="3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</row>
    <row r="64" spans="1:20" ht="15" thickBot="1" x14ac:dyDescent="0.4">
      <c r="A64" s="10" t="s">
        <v>17</v>
      </c>
      <c r="B64" s="29"/>
      <c r="C64" s="30"/>
      <c r="D64" s="30"/>
      <c r="E64" s="33"/>
      <c r="F64" s="39"/>
      <c r="G64" s="4"/>
      <c r="H64" s="4"/>
      <c r="I64" s="4" t="s">
        <v>2</v>
      </c>
      <c r="J64" s="4" t="s">
        <v>0</v>
      </c>
      <c r="K64" s="4" t="s">
        <v>1</v>
      </c>
      <c r="L64" s="4" t="s">
        <v>3</v>
      </c>
      <c r="M64" s="4" t="s">
        <v>4</v>
      </c>
      <c r="N64" s="39" t="s">
        <v>28</v>
      </c>
      <c r="O64" s="39" t="s">
        <v>16</v>
      </c>
      <c r="P64" s="4" t="s">
        <v>15</v>
      </c>
      <c r="Q64" s="4"/>
      <c r="R64" s="4"/>
      <c r="S64" s="4"/>
      <c r="T64" s="11"/>
    </row>
    <row r="65" spans="1:20" ht="15" thickBot="1" x14ac:dyDescent="0.4">
      <c r="A65" s="24">
        <v>7</v>
      </c>
      <c r="B65" s="29" t="s">
        <v>23</v>
      </c>
      <c r="C65" s="30"/>
      <c r="D65" s="34" t="str">
        <f>Summary!C10</f>
        <v>ANS Les Aquarines</v>
      </c>
      <c r="E65" s="33"/>
      <c r="F65" s="39"/>
      <c r="G65" s="46" t="s">
        <v>5</v>
      </c>
      <c r="H65" s="47" t="s">
        <v>11</v>
      </c>
      <c r="I65" s="66">
        <v>6.4</v>
      </c>
      <c r="J65" s="66">
        <v>6.4</v>
      </c>
      <c r="K65" s="66">
        <v>7.1</v>
      </c>
      <c r="L65" s="66">
        <v>7</v>
      </c>
      <c r="M65" s="66">
        <v>6.4</v>
      </c>
      <c r="N65" s="55">
        <f t="shared" ref="N65:N70" si="6">((SUM(I65:M65)-MIN(I65:M65)-MAX(I65:M65)))/3</f>
        <v>6.5999999999999988</v>
      </c>
      <c r="O65" s="51">
        <v>0.4</v>
      </c>
      <c r="P65" s="92">
        <f>(N65*O65+N66*O66+N67*O67)*10</f>
        <v>65.999999999999986</v>
      </c>
      <c r="Q65" s="4"/>
      <c r="R65" s="4"/>
      <c r="S65" s="4"/>
      <c r="T65" s="11"/>
    </row>
    <row r="66" spans="1:20" ht="15" thickBot="1" x14ac:dyDescent="0.4">
      <c r="A66" s="24"/>
      <c r="B66" s="29"/>
      <c r="C66" s="30"/>
      <c r="D66" s="30"/>
      <c r="E66" s="33"/>
      <c r="F66" s="39"/>
      <c r="G66" s="48"/>
      <c r="H66" s="2" t="s">
        <v>9</v>
      </c>
      <c r="I66" s="63">
        <v>6.5</v>
      </c>
      <c r="J66" s="63">
        <v>6.6</v>
      </c>
      <c r="K66" s="63">
        <v>7</v>
      </c>
      <c r="L66" s="63">
        <v>6.7</v>
      </c>
      <c r="M66" s="63">
        <v>6.3</v>
      </c>
      <c r="N66" s="56">
        <f t="shared" si="6"/>
        <v>6.6000000000000005</v>
      </c>
      <c r="O66" s="52">
        <v>0.3</v>
      </c>
      <c r="P66" s="93"/>
      <c r="Q66" s="4"/>
      <c r="R66" s="17" t="s">
        <v>20</v>
      </c>
      <c r="S66" s="16"/>
      <c r="T66" s="40"/>
    </row>
    <row r="67" spans="1:20" ht="15" thickBot="1" x14ac:dyDescent="0.4">
      <c r="A67" s="24"/>
      <c r="B67" s="29" t="s">
        <v>24</v>
      </c>
      <c r="C67" s="30"/>
      <c r="D67" s="34" t="str">
        <f>Summary!D10</f>
        <v>Ameline Bringel/Tiphaine Doublet</v>
      </c>
      <c r="E67" s="33"/>
      <c r="F67" s="39"/>
      <c r="G67" s="44"/>
      <c r="H67" s="1" t="s">
        <v>10</v>
      </c>
      <c r="I67" s="67">
        <v>6.2</v>
      </c>
      <c r="J67" s="67">
        <v>6.5</v>
      </c>
      <c r="K67" s="67">
        <v>6.8</v>
      </c>
      <c r="L67" s="67">
        <v>6.8</v>
      </c>
      <c r="M67" s="67">
        <v>6.5</v>
      </c>
      <c r="N67" s="57">
        <f t="shared" si="6"/>
        <v>6.5999999999999988</v>
      </c>
      <c r="O67" s="54">
        <v>0.3</v>
      </c>
      <c r="P67" s="94"/>
      <c r="Q67" s="4"/>
      <c r="R67" s="18" t="s">
        <v>21</v>
      </c>
      <c r="S67" s="64"/>
      <c r="T67" s="41">
        <f>S67*(-0.5)</f>
        <v>0</v>
      </c>
    </row>
    <row r="68" spans="1:20" x14ac:dyDescent="0.35">
      <c r="A68" s="24"/>
      <c r="B68" s="29"/>
      <c r="C68" s="30"/>
      <c r="D68" s="30"/>
      <c r="E68" s="33"/>
      <c r="F68" s="39"/>
      <c r="G68" s="46" t="s">
        <v>8</v>
      </c>
      <c r="H68" s="47" t="s">
        <v>12</v>
      </c>
      <c r="I68" s="66">
        <v>7.2</v>
      </c>
      <c r="J68" s="66">
        <v>7.2</v>
      </c>
      <c r="K68" s="66">
        <v>6.3</v>
      </c>
      <c r="L68" s="66">
        <v>6.5</v>
      </c>
      <c r="M68" s="66">
        <v>6.5</v>
      </c>
      <c r="N68" s="55">
        <f t="shared" si="6"/>
        <v>6.7333333333333343</v>
      </c>
      <c r="O68" s="51">
        <v>0.5</v>
      </c>
      <c r="P68" s="92">
        <f>(N68*O68+N69*O69+N70*O70)*10</f>
        <v>67.566666666666663</v>
      </c>
      <c r="Q68" s="4"/>
      <c r="R68" s="37" t="s">
        <v>26</v>
      </c>
      <c r="S68" s="69"/>
      <c r="T68" s="41">
        <f>S68*(-1)</f>
        <v>0</v>
      </c>
    </row>
    <row r="69" spans="1:20" ht="15" thickBot="1" x14ac:dyDescent="0.4">
      <c r="A69" s="24"/>
      <c r="B69" s="29" t="s">
        <v>25</v>
      </c>
      <c r="C69" s="30"/>
      <c r="D69" s="31">
        <f>(SUM(P65,P68))/2+T67+T68+T69</f>
        <v>66.783333333333331</v>
      </c>
      <c r="E69" s="33"/>
      <c r="F69" s="39"/>
      <c r="G69" s="48"/>
      <c r="H69" s="6" t="s">
        <v>13</v>
      </c>
      <c r="I69" s="63">
        <v>7.3</v>
      </c>
      <c r="J69" s="63">
        <v>7</v>
      </c>
      <c r="K69" s="63">
        <v>6.5</v>
      </c>
      <c r="L69" s="63">
        <v>6.6</v>
      </c>
      <c r="M69" s="63">
        <v>6.7</v>
      </c>
      <c r="N69" s="56">
        <f t="shared" si="6"/>
        <v>6.7666666666666666</v>
      </c>
      <c r="O69" s="52">
        <v>0.3</v>
      </c>
      <c r="P69" s="93"/>
      <c r="Q69" s="4"/>
      <c r="R69" s="19" t="s">
        <v>27</v>
      </c>
      <c r="S69" s="65"/>
      <c r="T69" s="41">
        <f>S69*(-2)</f>
        <v>0</v>
      </c>
    </row>
    <row r="70" spans="1:20" ht="15" thickBot="1" x14ac:dyDescent="0.4">
      <c r="A70" s="42"/>
      <c r="B70" s="29"/>
      <c r="C70" s="30"/>
      <c r="D70" s="30"/>
      <c r="E70" s="33"/>
      <c r="F70" s="39"/>
      <c r="G70" s="45"/>
      <c r="H70" s="49" t="s">
        <v>14</v>
      </c>
      <c r="I70" s="68">
        <v>7.3</v>
      </c>
      <c r="J70" s="68">
        <v>7</v>
      </c>
      <c r="K70" s="68">
        <v>6.3</v>
      </c>
      <c r="L70" s="68">
        <v>6.7</v>
      </c>
      <c r="M70" s="68">
        <v>6.7</v>
      </c>
      <c r="N70" s="58">
        <f t="shared" si="6"/>
        <v>6.8</v>
      </c>
      <c r="O70" s="53">
        <v>0.2</v>
      </c>
      <c r="P70" s="94"/>
      <c r="Q70" s="4"/>
      <c r="R70" s="4"/>
      <c r="S70" s="4"/>
      <c r="T70" s="11"/>
    </row>
    <row r="71" spans="1:20" x14ac:dyDescent="0.35">
      <c r="A71" s="42"/>
      <c r="B71" s="29"/>
      <c r="C71" s="30"/>
      <c r="D71" s="15"/>
      <c r="E71" s="33"/>
      <c r="F71" s="39"/>
      <c r="G71" s="4"/>
      <c r="H71" s="5"/>
      <c r="I71" s="5"/>
      <c r="J71" s="5"/>
      <c r="K71" s="5"/>
      <c r="L71" s="5"/>
      <c r="M71" s="5"/>
      <c r="N71" s="4"/>
      <c r="O71" s="4"/>
      <c r="P71" s="4"/>
      <c r="Q71" s="4"/>
      <c r="R71" s="4"/>
      <c r="S71" s="4"/>
      <c r="T71" s="11"/>
    </row>
    <row r="72" spans="1:20" ht="15" thickBot="1" x14ac:dyDescent="0.4">
      <c r="A72" s="25"/>
      <c r="B72" s="35"/>
      <c r="C72" s="12"/>
      <c r="D72" s="13"/>
      <c r="E72" s="14"/>
      <c r="F72" s="4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4"/>
    </row>
    <row r="73" spans="1:20" ht="18.5" x14ac:dyDescent="0.45">
      <c r="A73" s="36" t="str">
        <f>A63</f>
        <v>Solo 25-29</v>
      </c>
      <c r="B73" s="26"/>
      <c r="C73" s="28"/>
      <c r="D73" s="27"/>
      <c r="E73" s="32"/>
      <c r="F73" s="3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9"/>
    </row>
    <row r="74" spans="1:20" ht="15" thickBot="1" x14ac:dyDescent="0.4">
      <c r="A74" s="10" t="s">
        <v>17</v>
      </c>
      <c r="B74" s="29"/>
      <c r="C74" s="30"/>
      <c r="D74" s="30"/>
      <c r="E74" s="33"/>
      <c r="F74" s="39"/>
      <c r="G74" s="4"/>
      <c r="H74" s="4"/>
      <c r="I74" s="4" t="s">
        <v>2</v>
      </c>
      <c r="J74" s="4" t="s">
        <v>0</v>
      </c>
      <c r="K74" s="4" t="s">
        <v>1</v>
      </c>
      <c r="L74" s="4" t="s">
        <v>3</v>
      </c>
      <c r="M74" s="4" t="s">
        <v>4</v>
      </c>
      <c r="N74" s="39" t="s">
        <v>28</v>
      </c>
      <c r="O74" s="39" t="s">
        <v>16</v>
      </c>
      <c r="P74" s="4" t="s">
        <v>15</v>
      </c>
      <c r="Q74" s="4"/>
      <c r="R74" s="4"/>
      <c r="S74" s="4"/>
      <c r="T74" s="11"/>
    </row>
    <row r="75" spans="1:20" ht="15" thickBot="1" x14ac:dyDescent="0.4">
      <c r="A75" s="24">
        <v>8</v>
      </c>
      <c r="B75" s="29" t="s">
        <v>23</v>
      </c>
      <c r="C75" s="30"/>
      <c r="D75" s="34" t="str">
        <f>Summary!C11</f>
        <v>Cus Geas Milano</v>
      </c>
      <c r="E75" s="33"/>
      <c r="F75" s="39"/>
      <c r="G75" s="46" t="s">
        <v>5</v>
      </c>
      <c r="H75" s="47" t="s">
        <v>11</v>
      </c>
      <c r="I75" s="66">
        <v>6.6</v>
      </c>
      <c r="J75" s="66">
        <v>6.5</v>
      </c>
      <c r="K75" s="66">
        <v>7</v>
      </c>
      <c r="L75" s="66">
        <v>6.6</v>
      </c>
      <c r="M75" s="66">
        <v>6.5</v>
      </c>
      <c r="N75" s="55">
        <f t="shared" ref="N75:N80" si="7">((SUM(I75:M75)-MIN(I75:M75)-MAX(I75:M75)))/3</f>
        <v>6.5666666666666673</v>
      </c>
      <c r="O75" s="51">
        <v>0.4</v>
      </c>
      <c r="P75" s="92">
        <f>(N75*O75+N76*O76+N77*O77)*10</f>
        <v>65.166666666666671</v>
      </c>
      <c r="Q75" s="4"/>
      <c r="R75" s="4"/>
      <c r="S75" s="4"/>
      <c r="T75" s="11"/>
    </row>
    <row r="76" spans="1:20" ht="15" thickBot="1" x14ac:dyDescent="0.4">
      <c r="A76" s="24"/>
      <c r="B76" s="29"/>
      <c r="C76" s="30"/>
      <c r="D76" s="30"/>
      <c r="E76" s="33"/>
      <c r="F76" s="39"/>
      <c r="G76" s="48"/>
      <c r="H76" s="2" t="s">
        <v>9</v>
      </c>
      <c r="I76" s="63">
        <v>6.5</v>
      </c>
      <c r="J76" s="63">
        <v>6.6</v>
      </c>
      <c r="K76" s="63">
        <v>6.9</v>
      </c>
      <c r="L76" s="63">
        <v>6.5</v>
      </c>
      <c r="M76" s="63">
        <v>6.4</v>
      </c>
      <c r="N76" s="56">
        <f t="shared" si="7"/>
        <v>6.5333333333333341</v>
      </c>
      <c r="O76" s="52">
        <v>0.3</v>
      </c>
      <c r="P76" s="93"/>
      <c r="Q76" s="4"/>
      <c r="R76" s="17" t="s">
        <v>20</v>
      </c>
      <c r="S76" s="16"/>
      <c r="T76" s="40"/>
    </row>
    <row r="77" spans="1:20" ht="15" thickBot="1" x14ac:dyDescent="0.4">
      <c r="A77" s="24"/>
      <c r="B77" s="29" t="s">
        <v>24</v>
      </c>
      <c r="C77" s="30"/>
      <c r="D77" s="34" t="str">
        <f>Summary!D11</f>
        <v>Giulia De Bosio/Beatrice Donney</v>
      </c>
      <c r="E77" s="33"/>
      <c r="F77" s="39"/>
      <c r="G77" s="44"/>
      <c r="H77" s="1" t="s">
        <v>10</v>
      </c>
      <c r="I77" s="67">
        <v>6.3</v>
      </c>
      <c r="J77" s="67">
        <v>6.3</v>
      </c>
      <c r="K77" s="67">
        <v>6.8</v>
      </c>
      <c r="L77" s="67">
        <v>6.2</v>
      </c>
      <c r="M77" s="67">
        <v>6.7</v>
      </c>
      <c r="N77" s="57">
        <f t="shared" si="7"/>
        <v>6.4333333333333327</v>
      </c>
      <c r="O77" s="54">
        <v>0.3</v>
      </c>
      <c r="P77" s="94"/>
      <c r="Q77" s="4"/>
      <c r="R77" s="18" t="s">
        <v>21</v>
      </c>
      <c r="S77" s="64"/>
      <c r="T77" s="41">
        <f>S77*(-0.5)</f>
        <v>0</v>
      </c>
    </row>
    <row r="78" spans="1:20" x14ac:dyDescent="0.35">
      <c r="A78" s="24"/>
      <c r="B78" s="29"/>
      <c r="C78" s="30"/>
      <c r="D78" s="30"/>
      <c r="E78" s="33"/>
      <c r="F78" s="39"/>
      <c r="G78" s="46" t="s">
        <v>8</v>
      </c>
      <c r="H78" s="47" t="s">
        <v>12</v>
      </c>
      <c r="I78" s="66">
        <v>7.4</v>
      </c>
      <c r="J78" s="66">
        <v>7</v>
      </c>
      <c r="K78" s="66">
        <v>7</v>
      </c>
      <c r="L78" s="66">
        <v>7.1</v>
      </c>
      <c r="M78" s="66">
        <v>6.7</v>
      </c>
      <c r="N78" s="55">
        <f t="shared" si="7"/>
        <v>7.0333333333333341</v>
      </c>
      <c r="O78" s="51">
        <v>0.5</v>
      </c>
      <c r="P78" s="92">
        <f>(N78*O78+N79*O79+N80*O80)*10</f>
        <v>70.233333333333334</v>
      </c>
      <c r="Q78" s="4"/>
      <c r="R78" s="37" t="s">
        <v>26</v>
      </c>
      <c r="S78" s="69"/>
      <c r="T78" s="41">
        <f>S78*(-1)</f>
        <v>0</v>
      </c>
    </row>
    <row r="79" spans="1:20" ht="15" thickBot="1" x14ac:dyDescent="0.4">
      <c r="A79" s="24"/>
      <c r="B79" s="29" t="s">
        <v>25</v>
      </c>
      <c r="C79" s="30"/>
      <c r="D79" s="31">
        <f>(SUM(P75,P78))/2+T77+T78+T79</f>
        <v>67.7</v>
      </c>
      <c r="E79" s="33"/>
      <c r="F79" s="39"/>
      <c r="G79" s="48"/>
      <c r="H79" s="6" t="s">
        <v>13</v>
      </c>
      <c r="I79" s="63">
        <v>7.3</v>
      </c>
      <c r="J79" s="63">
        <v>6.9</v>
      </c>
      <c r="K79" s="63">
        <v>7.2</v>
      </c>
      <c r="L79" s="63">
        <v>7.1</v>
      </c>
      <c r="M79" s="63">
        <v>6.7</v>
      </c>
      <c r="N79" s="56">
        <f t="shared" si="7"/>
        <v>7.0666666666666673</v>
      </c>
      <c r="O79" s="52">
        <v>0.3</v>
      </c>
      <c r="P79" s="93"/>
      <c r="Q79" s="4"/>
      <c r="R79" s="19" t="s">
        <v>27</v>
      </c>
      <c r="S79" s="65"/>
      <c r="T79" s="41">
        <f>S79*(-2)</f>
        <v>0</v>
      </c>
    </row>
    <row r="80" spans="1:20" ht="15" thickBot="1" x14ac:dyDescent="0.4">
      <c r="A80" s="42"/>
      <c r="B80" s="29"/>
      <c r="C80" s="30"/>
      <c r="D80" s="30"/>
      <c r="E80" s="33"/>
      <c r="F80" s="39"/>
      <c r="G80" s="45"/>
      <c r="H80" s="49" t="s">
        <v>14</v>
      </c>
      <c r="I80" s="68">
        <v>7.2</v>
      </c>
      <c r="J80" s="68">
        <v>6.5</v>
      </c>
      <c r="K80" s="68">
        <v>7</v>
      </c>
      <c r="L80" s="68">
        <v>7.3</v>
      </c>
      <c r="M80" s="68">
        <v>6.6</v>
      </c>
      <c r="N80" s="58">
        <f t="shared" si="7"/>
        <v>6.9333333333333336</v>
      </c>
      <c r="O80" s="53">
        <v>0.2</v>
      </c>
      <c r="P80" s="94"/>
      <c r="Q80" s="4"/>
      <c r="R80" s="4"/>
      <c r="S80" s="4"/>
      <c r="T80" s="11"/>
    </row>
    <row r="81" spans="1:20" x14ac:dyDescent="0.35">
      <c r="A81" s="42"/>
      <c r="B81" s="29"/>
      <c r="C81" s="30"/>
      <c r="D81" s="15"/>
      <c r="E81" s="33"/>
      <c r="F81" s="39"/>
      <c r="G81" s="4"/>
      <c r="H81" s="5"/>
      <c r="I81" s="5"/>
      <c r="J81" s="5"/>
      <c r="K81" s="5"/>
      <c r="L81" s="5"/>
      <c r="M81" s="5"/>
      <c r="N81" s="4"/>
      <c r="O81" s="4"/>
      <c r="P81" s="4"/>
      <c r="Q81" s="4"/>
      <c r="R81" s="4"/>
      <c r="S81" s="4"/>
      <c r="T81" s="11"/>
    </row>
    <row r="82" spans="1:20" ht="15" thickBot="1" x14ac:dyDescent="0.4">
      <c r="A82" s="25"/>
      <c r="B82" s="35"/>
      <c r="C82" s="12"/>
      <c r="D82" s="13"/>
      <c r="E82" s="14"/>
      <c r="F82" s="4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4"/>
    </row>
    <row r="83" spans="1:20" ht="18.5" x14ac:dyDescent="0.45">
      <c r="A83" s="36" t="str">
        <f>A73</f>
        <v>Solo 25-29</v>
      </c>
      <c r="B83" s="26"/>
      <c r="C83" s="28"/>
      <c r="D83" s="27"/>
      <c r="E83" s="32"/>
      <c r="F83" s="3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9"/>
    </row>
    <row r="84" spans="1:20" ht="15" thickBot="1" x14ac:dyDescent="0.4">
      <c r="A84" s="10" t="s">
        <v>17</v>
      </c>
      <c r="B84" s="29"/>
      <c r="C84" s="30"/>
      <c r="D84" s="30"/>
      <c r="E84" s="33"/>
      <c r="F84" s="39"/>
      <c r="G84" s="4"/>
      <c r="H84" s="4"/>
      <c r="I84" s="4" t="s">
        <v>2</v>
      </c>
      <c r="J84" s="4" t="s">
        <v>0</v>
      </c>
      <c r="K84" s="4" t="s">
        <v>1</v>
      </c>
      <c r="L84" s="4" t="s">
        <v>3</v>
      </c>
      <c r="M84" s="4" t="s">
        <v>4</v>
      </c>
      <c r="N84" s="39" t="s">
        <v>28</v>
      </c>
      <c r="O84" s="39" t="s">
        <v>16</v>
      </c>
      <c r="P84" s="4" t="s">
        <v>15</v>
      </c>
      <c r="Q84" s="4"/>
      <c r="R84" s="4"/>
      <c r="S84" s="4"/>
      <c r="T84" s="11"/>
    </row>
    <row r="85" spans="1:20" ht="15" thickBot="1" x14ac:dyDescent="0.4">
      <c r="A85" s="24">
        <v>9</v>
      </c>
      <c r="B85" s="29" t="s">
        <v>23</v>
      </c>
      <c r="C85" s="30"/>
      <c r="D85" s="34" t="str">
        <f>Summary!C12</f>
        <v>AZSC Dolfins</v>
      </c>
      <c r="E85" s="33"/>
      <c r="F85" s="39"/>
      <c r="G85" s="46" t="s">
        <v>5</v>
      </c>
      <c r="H85" s="47" t="s">
        <v>11</v>
      </c>
      <c r="I85" s="66">
        <v>5.5</v>
      </c>
      <c r="J85" s="66">
        <v>6.3</v>
      </c>
      <c r="K85" s="66">
        <v>5.2</v>
      </c>
      <c r="L85" s="66">
        <v>5.6</v>
      </c>
      <c r="M85" s="66">
        <v>6.4</v>
      </c>
      <c r="N85" s="55">
        <f t="shared" ref="N85:N90" si="8">((SUM(I85:M85)-MIN(I85:M85)-MAX(I85:M85)))/3</f>
        <v>5.8</v>
      </c>
      <c r="O85" s="51">
        <v>0.4</v>
      </c>
      <c r="P85" s="92">
        <f>(N85*O85+N86*O86+N87*O87)*10</f>
        <v>57.5</v>
      </c>
      <c r="Q85" s="4"/>
      <c r="R85" s="4"/>
      <c r="S85" s="4"/>
      <c r="T85" s="11"/>
    </row>
    <row r="86" spans="1:20" ht="15" thickBot="1" x14ac:dyDescent="0.4">
      <c r="A86" s="24"/>
      <c r="B86" s="29"/>
      <c r="C86" s="30"/>
      <c r="D86" s="30"/>
      <c r="E86" s="33"/>
      <c r="F86" s="39"/>
      <c r="G86" s="48"/>
      <c r="H86" s="2" t="s">
        <v>9</v>
      </c>
      <c r="I86" s="63">
        <v>5.4</v>
      </c>
      <c r="J86" s="63">
        <v>6.3</v>
      </c>
      <c r="K86" s="63">
        <v>5.6</v>
      </c>
      <c r="L86" s="63">
        <v>5.6</v>
      </c>
      <c r="M86" s="63">
        <v>6</v>
      </c>
      <c r="N86" s="56">
        <f t="shared" si="8"/>
        <v>5.7333333333333334</v>
      </c>
      <c r="O86" s="52">
        <v>0.3</v>
      </c>
      <c r="P86" s="93"/>
      <c r="Q86" s="4"/>
      <c r="R86" s="17" t="s">
        <v>20</v>
      </c>
      <c r="S86" s="16"/>
      <c r="T86" s="40"/>
    </row>
    <row r="87" spans="1:20" ht="15" thickBot="1" x14ac:dyDescent="0.4">
      <c r="A87" s="24"/>
      <c r="B87" s="29" t="s">
        <v>24</v>
      </c>
      <c r="C87" s="30"/>
      <c r="D87" s="34" t="str">
        <f>Summary!D12</f>
        <v>Fana Michilsen/ Jolien Geers</v>
      </c>
      <c r="E87" s="33"/>
      <c r="F87" s="39"/>
      <c r="G87" s="44"/>
      <c r="H87" s="1" t="s">
        <v>10</v>
      </c>
      <c r="I87" s="67">
        <v>5.3</v>
      </c>
      <c r="J87" s="67">
        <v>6.2</v>
      </c>
      <c r="K87" s="67">
        <v>4.9000000000000004</v>
      </c>
      <c r="L87" s="67">
        <v>5.6</v>
      </c>
      <c r="M87" s="67">
        <v>6.2</v>
      </c>
      <c r="N87" s="57">
        <f t="shared" si="8"/>
        <v>5.6999999999999993</v>
      </c>
      <c r="O87" s="54">
        <v>0.3</v>
      </c>
      <c r="P87" s="94"/>
      <c r="Q87" s="4"/>
      <c r="R87" s="18" t="s">
        <v>21</v>
      </c>
      <c r="S87" s="64"/>
      <c r="T87" s="41">
        <f>S87*(-0.5)</f>
        <v>0</v>
      </c>
    </row>
    <row r="88" spans="1:20" x14ac:dyDescent="0.35">
      <c r="A88" s="24"/>
      <c r="B88" s="29"/>
      <c r="C88" s="30"/>
      <c r="D88" s="30"/>
      <c r="E88" s="33"/>
      <c r="F88" s="39"/>
      <c r="G88" s="46" t="s">
        <v>8</v>
      </c>
      <c r="H88" s="47" t="s">
        <v>12</v>
      </c>
      <c r="I88" s="66">
        <v>6.1</v>
      </c>
      <c r="J88" s="66">
        <v>6.2</v>
      </c>
      <c r="K88" s="66">
        <v>5.3</v>
      </c>
      <c r="L88" s="66">
        <v>6.4</v>
      </c>
      <c r="M88" s="66">
        <v>6.6</v>
      </c>
      <c r="N88" s="55">
        <f t="shared" si="8"/>
        <v>6.2333333333333343</v>
      </c>
      <c r="O88" s="51">
        <v>0.5</v>
      </c>
      <c r="P88" s="92">
        <f>(N88*O88+N89*O89+N90*O90)*10</f>
        <v>62.06666666666667</v>
      </c>
      <c r="Q88" s="4"/>
      <c r="R88" s="37" t="s">
        <v>26</v>
      </c>
      <c r="S88" s="69"/>
      <c r="T88" s="41">
        <f>S88*(-1)</f>
        <v>0</v>
      </c>
    </row>
    <row r="89" spans="1:20" ht="15" thickBot="1" x14ac:dyDescent="0.4">
      <c r="A89" s="24"/>
      <c r="B89" s="29" t="s">
        <v>25</v>
      </c>
      <c r="C89" s="30"/>
      <c r="D89" s="31">
        <f>(SUM(P85,P88))/2+T87+T88+T89</f>
        <v>59.783333333333331</v>
      </c>
      <c r="E89" s="33"/>
      <c r="F89" s="39"/>
      <c r="G89" s="48"/>
      <c r="H89" s="6" t="s">
        <v>13</v>
      </c>
      <c r="I89" s="63">
        <v>6.2</v>
      </c>
      <c r="J89" s="63">
        <v>6.2</v>
      </c>
      <c r="K89" s="63">
        <v>5.4</v>
      </c>
      <c r="L89" s="63">
        <v>6.3</v>
      </c>
      <c r="M89" s="63">
        <v>6.8</v>
      </c>
      <c r="N89" s="56">
        <f t="shared" si="8"/>
        <v>6.2333333333333334</v>
      </c>
      <c r="O89" s="52">
        <v>0.3</v>
      </c>
      <c r="P89" s="93"/>
      <c r="Q89" s="4"/>
      <c r="R89" s="19" t="s">
        <v>27</v>
      </c>
      <c r="S89" s="65"/>
      <c r="T89" s="41">
        <f>S89*(-2)</f>
        <v>0</v>
      </c>
    </row>
    <row r="90" spans="1:20" ht="15" thickBot="1" x14ac:dyDescent="0.4">
      <c r="A90" s="42"/>
      <c r="B90" s="29"/>
      <c r="C90" s="30"/>
      <c r="D90" s="30"/>
      <c r="E90" s="33"/>
      <c r="F90" s="39"/>
      <c r="G90" s="45"/>
      <c r="H90" s="49" t="s">
        <v>14</v>
      </c>
      <c r="I90" s="68">
        <v>6.3</v>
      </c>
      <c r="J90" s="68">
        <v>5.8</v>
      </c>
      <c r="K90" s="68">
        <v>5.3</v>
      </c>
      <c r="L90" s="68">
        <v>6.2</v>
      </c>
      <c r="M90" s="68">
        <v>6.7</v>
      </c>
      <c r="N90" s="58">
        <f t="shared" si="8"/>
        <v>6.0999999999999988</v>
      </c>
      <c r="O90" s="53">
        <v>0.2</v>
      </c>
      <c r="P90" s="94"/>
      <c r="Q90" s="4"/>
      <c r="R90" s="4"/>
      <c r="S90" s="4"/>
      <c r="T90" s="11"/>
    </row>
    <row r="91" spans="1:20" x14ac:dyDescent="0.35">
      <c r="A91" s="42"/>
      <c r="B91" s="29"/>
      <c r="C91" s="30"/>
      <c r="D91" s="15"/>
      <c r="E91" s="33"/>
      <c r="F91" s="39"/>
      <c r="G91" s="4"/>
      <c r="H91" s="5"/>
      <c r="I91" s="5"/>
      <c r="J91" s="5"/>
      <c r="K91" s="5"/>
      <c r="L91" s="5"/>
      <c r="M91" s="5"/>
      <c r="N91" s="4"/>
      <c r="O91" s="4"/>
      <c r="P91" s="4"/>
      <c r="Q91" s="4"/>
      <c r="R91" s="4"/>
      <c r="S91" s="4"/>
      <c r="T91" s="11"/>
    </row>
    <row r="92" spans="1:20" ht="15" thickBot="1" x14ac:dyDescent="0.4">
      <c r="A92" s="25"/>
      <c r="B92" s="35"/>
      <c r="C92" s="12"/>
      <c r="D92" s="13"/>
      <c r="E92" s="14"/>
      <c r="F92" s="4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4"/>
    </row>
    <row r="93" spans="1:20" ht="18.5" x14ac:dyDescent="0.45">
      <c r="A93" s="36" t="str">
        <f>A83</f>
        <v>Solo 25-29</v>
      </c>
      <c r="B93" s="26"/>
      <c r="C93" s="28"/>
      <c r="D93" s="27"/>
      <c r="E93" s="32"/>
      <c r="F93" s="3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9"/>
    </row>
    <row r="94" spans="1:20" ht="15" thickBot="1" x14ac:dyDescent="0.4">
      <c r="A94" s="10" t="s">
        <v>17</v>
      </c>
      <c r="B94" s="29"/>
      <c r="C94" s="30"/>
      <c r="D94" s="30"/>
      <c r="E94" s="33"/>
      <c r="F94" s="39"/>
      <c r="G94" s="4"/>
      <c r="H94" s="4"/>
      <c r="I94" s="4" t="s">
        <v>2</v>
      </c>
      <c r="J94" s="4" t="s">
        <v>0</v>
      </c>
      <c r="K94" s="4" t="s">
        <v>1</v>
      </c>
      <c r="L94" s="4" t="s">
        <v>3</v>
      </c>
      <c r="M94" s="4" t="s">
        <v>4</v>
      </c>
      <c r="N94" s="39" t="s">
        <v>28</v>
      </c>
      <c r="O94" s="39" t="s">
        <v>16</v>
      </c>
      <c r="P94" s="4" t="s">
        <v>15</v>
      </c>
      <c r="Q94" s="4"/>
      <c r="R94" s="4"/>
      <c r="S94" s="4"/>
      <c r="T94" s="11"/>
    </row>
    <row r="95" spans="1:20" ht="15" thickBot="1" x14ac:dyDescent="0.4">
      <c r="A95" s="24">
        <v>10</v>
      </c>
      <c r="B95" s="29" t="s">
        <v>23</v>
      </c>
      <c r="C95" s="30"/>
      <c r="D95" s="34">
        <f>Summary!C13</f>
        <v>0</v>
      </c>
      <c r="E95" s="33"/>
      <c r="F95" s="39"/>
      <c r="G95" s="46" t="s">
        <v>5</v>
      </c>
      <c r="H95" s="47" t="s">
        <v>11</v>
      </c>
      <c r="I95" s="66"/>
      <c r="J95" s="66"/>
      <c r="K95" s="66"/>
      <c r="L95" s="66"/>
      <c r="M95" s="66"/>
      <c r="N95" s="55">
        <f t="shared" ref="N95:N100" si="9">((SUM(I95:M95)-MIN(I95:M95)-MAX(I95:M95)))/3</f>
        <v>0</v>
      </c>
      <c r="O95" s="51">
        <v>0.4</v>
      </c>
      <c r="P95" s="92">
        <f>(N95*O95+N96*O96+N97*O97)*10</f>
        <v>0</v>
      </c>
      <c r="Q95" s="4"/>
      <c r="R95" s="4"/>
      <c r="S95" s="4"/>
      <c r="T95" s="11"/>
    </row>
    <row r="96" spans="1:20" ht="15" thickBot="1" x14ac:dyDescent="0.4">
      <c r="A96" s="24"/>
      <c r="B96" s="29"/>
      <c r="C96" s="30"/>
      <c r="D96" s="30"/>
      <c r="E96" s="33"/>
      <c r="F96" s="39"/>
      <c r="G96" s="48"/>
      <c r="H96" s="2" t="s">
        <v>9</v>
      </c>
      <c r="I96" s="63"/>
      <c r="J96" s="63"/>
      <c r="K96" s="63"/>
      <c r="L96" s="63"/>
      <c r="M96" s="63"/>
      <c r="N96" s="56">
        <f t="shared" si="9"/>
        <v>0</v>
      </c>
      <c r="O96" s="52">
        <v>0.3</v>
      </c>
      <c r="P96" s="93"/>
      <c r="Q96" s="4"/>
      <c r="R96" s="17" t="s">
        <v>20</v>
      </c>
      <c r="S96" s="16"/>
      <c r="T96" s="40"/>
    </row>
    <row r="97" spans="1:20" ht="15" thickBot="1" x14ac:dyDescent="0.4">
      <c r="A97" s="24"/>
      <c r="B97" s="29" t="s">
        <v>24</v>
      </c>
      <c r="C97" s="30"/>
      <c r="D97" s="34">
        <f>Summary!D13</f>
        <v>0</v>
      </c>
      <c r="E97" s="33"/>
      <c r="F97" s="39"/>
      <c r="G97" s="44"/>
      <c r="H97" s="1" t="s">
        <v>10</v>
      </c>
      <c r="I97" s="67"/>
      <c r="J97" s="67"/>
      <c r="K97" s="67"/>
      <c r="L97" s="67"/>
      <c r="M97" s="67"/>
      <c r="N97" s="57">
        <f t="shared" si="9"/>
        <v>0</v>
      </c>
      <c r="O97" s="54">
        <v>0.3</v>
      </c>
      <c r="P97" s="94"/>
      <c r="Q97" s="4"/>
      <c r="R97" s="18" t="s">
        <v>21</v>
      </c>
      <c r="S97" s="64"/>
      <c r="T97" s="41">
        <f>S97*(-0.5)</f>
        <v>0</v>
      </c>
    </row>
    <row r="98" spans="1:20" x14ac:dyDescent="0.35">
      <c r="A98" s="24"/>
      <c r="B98" s="29"/>
      <c r="C98" s="30"/>
      <c r="D98" s="30"/>
      <c r="E98" s="33"/>
      <c r="F98" s="39"/>
      <c r="G98" s="46" t="s">
        <v>8</v>
      </c>
      <c r="H98" s="47" t="s">
        <v>12</v>
      </c>
      <c r="I98" s="66"/>
      <c r="J98" s="66"/>
      <c r="K98" s="66"/>
      <c r="L98" s="66"/>
      <c r="M98" s="66"/>
      <c r="N98" s="55">
        <f t="shared" si="9"/>
        <v>0</v>
      </c>
      <c r="O98" s="51">
        <v>0.5</v>
      </c>
      <c r="P98" s="92">
        <f>(N98*O98+N99*O99+N100*O100)*10</f>
        <v>0</v>
      </c>
      <c r="Q98" s="4"/>
      <c r="R98" s="37" t="s">
        <v>26</v>
      </c>
      <c r="S98" s="69"/>
      <c r="T98" s="41">
        <f>S98*(-1)</f>
        <v>0</v>
      </c>
    </row>
    <row r="99" spans="1:20" ht="15" thickBot="1" x14ac:dyDescent="0.4">
      <c r="A99" s="24"/>
      <c r="B99" s="29" t="s">
        <v>25</v>
      </c>
      <c r="C99" s="30"/>
      <c r="D99" s="31">
        <f>(SUM(P95,P98))/2+T97+T98+T99</f>
        <v>0</v>
      </c>
      <c r="E99" s="33"/>
      <c r="F99" s="39"/>
      <c r="G99" s="48"/>
      <c r="H99" s="6" t="s">
        <v>13</v>
      </c>
      <c r="I99" s="63"/>
      <c r="J99" s="63"/>
      <c r="K99" s="63"/>
      <c r="L99" s="63"/>
      <c r="M99" s="63"/>
      <c r="N99" s="56">
        <f t="shared" si="9"/>
        <v>0</v>
      </c>
      <c r="O99" s="52">
        <v>0.3</v>
      </c>
      <c r="P99" s="93"/>
      <c r="Q99" s="4"/>
      <c r="R99" s="19" t="s">
        <v>27</v>
      </c>
      <c r="S99" s="65"/>
      <c r="T99" s="41">
        <f>S99*(-2)</f>
        <v>0</v>
      </c>
    </row>
    <row r="100" spans="1:20" ht="15" thickBot="1" x14ac:dyDescent="0.4">
      <c r="A100" s="42"/>
      <c r="B100" s="29"/>
      <c r="C100" s="30"/>
      <c r="D100" s="30"/>
      <c r="E100" s="33"/>
      <c r="F100" s="39"/>
      <c r="G100" s="45"/>
      <c r="H100" s="49" t="s">
        <v>14</v>
      </c>
      <c r="I100" s="68"/>
      <c r="J100" s="68"/>
      <c r="K100" s="68"/>
      <c r="L100" s="68"/>
      <c r="M100" s="68"/>
      <c r="N100" s="58">
        <f t="shared" si="9"/>
        <v>0</v>
      </c>
      <c r="O100" s="53">
        <v>0.2</v>
      </c>
      <c r="P100" s="94"/>
      <c r="Q100" s="4"/>
      <c r="R100" s="4"/>
      <c r="S100" s="4"/>
      <c r="T100" s="11"/>
    </row>
    <row r="101" spans="1:20" x14ac:dyDescent="0.35">
      <c r="A101" s="42"/>
      <c r="B101" s="29"/>
      <c r="C101" s="30"/>
      <c r="D101" s="15"/>
      <c r="E101" s="33"/>
      <c r="F101" s="39"/>
      <c r="G101" s="4"/>
      <c r="H101" s="5"/>
      <c r="I101" s="5"/>
      <c r="J101" s="5"/>
      <c r="K101" s="5"/>
      <c r="L101" s="5"/>
      <c r="M101" s="5"/>
      <c r="N101" s="4"/>
      <c r="O101" s="4"/>
      <c r="P101" s="4"/>
      <c r="Q101" s="4"/>
      <c r="R101" s="4"/>
      <c r="S101" s="4"/>
      <c r="T101" s="11"/>
    </row>
    <row r="102" spans="1:20" ht="15" thickBot="1" x14ac:dyDescent="0.4">
      <c r="A102" s="25"/>
      <c r="B102" s="35"/>
      <c r="C102" s="12"/>
      <c r="D102" s="13"/>
      <c r="E102" s="14"/>
      <c r="F102" s="4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4"/>
    </row>
    <row r="103" spans="1:20" ht="18.5" x14ac:dyDescent="0.45">
      <c r="A103" s="36" t="str">
        <f>A93</f>
        <v>Solo 25-29</v>
      </c>
      <c r="B103" s="26"/>
      <c r="C103" s="28"/>
      <c r="D103" s="27"/>
      <c r="E103" s="32"/>
      <c r="F103" s="3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9"/>
    </row>
    <row r="104" spans="1:20" ht="15" thickBot="1" x14ac:dyDescent="0.4">
      <c r="A104" s="10" t="s">
        <v>17</v>
      </c>
      <c r="B104" s="29"/>
      <c r="C104" s="30"/>
      <c r="D104" s="30"/>
      <c r="E104" s="33"/>
      <c r="F104" s="39"/>
      <c r="G104" s="4"/>
      <c r="H104" s="4"/>
      <c r="I104" s="4" t="s">
        <v>2</v>
      </c>
      <c r="J104" s="4" t="s">
        <v>0</v>
      </c>
      <c r="K104" s="4" t="s">
        <v>1</v>
      </c>
      <c r="L104" s="4" t="s">
        <v>3</v>
      </c>
      <c r="M104" s="4" t="s">
        <v>4</v>
      </c>
      <c r="N104" s="39" t="s">
        <v>28</v>
      </c>
      <c r="O104" s="39" t="s">
        <v>16</v>
      </c>
      <c r="P104" s="4" t="s">
        <v>15</v>
      </c>
      <c r="Q104" s="4"/>
      <c r="R104" s="4"/>
      <c r="S104" s="4"/>
      <c r="T104" s="11"/>
    </row>
    <row r="105" spans="1:20" ht="15" thickBot="1" x14ac:dyDescent="0.4">
      <c r="A105" s="24">
        <v>11</v>
      </c>
      <c r="B105" s="29" t="s">
        <v>23</v>
      </c>
      <c r="C105" s="30"/>
      <c r="D105" s="34">
        <f>Summary!C14</f>
        <v>0</v>
      </c>
      <c r="E105" s="33"/>
      <c r="F105" s="39"/>
      <c r="G105" s="46" t="s">
        <v>5</v>
      </c>
      <c r="H105" s="47" t="s">
        <v>11</v>
      </c>
      <c r="I105" s="66"/>
      <c r="J105" s="66"/>
      <c r="K105" s="66"/>
      <c r="L105" s="66"/>
      <c r="M105" s="66"/>
      <c r="N105" s="55">
        <f t="shared" ref="N105:N110" si="10">((SUM(I105:M105)-MIN(I105:M105)-MAX(I105:M105)))/3</f>
        <v>0</v>
      </c>
      <c r="O105" s="51">
        <v>0.4</v>
      </c>
      <c r="P105" s="92">
        <f>(N105*O105+N106*O106+N107*O107)*10</f>
        <v>0</v>
      </c>
      <c r="Q105" s="4"/>
      <c r="R105" s="4"/>
      <c r="S105" s="4"/>
      <c r="T105" s="11"/>
    </row>
    <row r="106" spans="1:20" ht="15" thickBot="1" x14ac:dyDescent="0.4">
      <c r="A106" s="24"/>
      <c r="B106" s="29"/>
      <c r="C106" s="30"/>
      <c r="D106" s="30"/>
      <c r="E106" s="33"/>
      <c r="F106" s="39"/>
      <c r="G106" s="48"/>
      <c r="H106" s="2" t="s">
        <v>9</v>
      </c>
      <c r="I106" s="63"/>
      <c r="J106" s="63"/>
      <c r="K106" s="63"/>
      <c r="L106" s="63"/>
      <c r="M106" s="63"/>
      <c r="N106" s="56">
        <f t="shared" si="10"/>
        <v>0</v>
      </c>
      <c r="O106" s="52">
        <v>0.3</v>
      </c>
      <c r="P106" s="93"/>
      <c r="Q106" s="4"/>
      <c r="R106" s="17" t="s">
        <v>20</v>
      </c>
      <c r="S106" s="16"/>
      <c r="T106" s="40"/>
    </row>
    <row r="107" spans="1:20" ht="15" thickBot="1" x14ac:dyDescent="0.4">
      <c r="A107" s="24"/>
      <c r="B107" s="29" t="s">
        <v>24</v>
      </c>
      <c r="C107" s="30"/>
      <c r="D107" s="34">
        <f>Summary!D14</f>
        <v>0</v>
      </c>
      <c r="E107" s="33"/>
      <c r="F107" s="39"/>
      <c r="G107" s="44"/>
      <c r="H107" s="1" t="s">
        <v>10</v>
      </c>
      <c r="I107" s="67"/>
      <c r="J107" s="67"/>
      <c r="K107" s="67"/>
      <c r="L107" s="67"/>
      <c r="M107" s="67"/>
      <c r="N107" s="57">
        <f t="shared" si="10"/>
        <v>0</v>
      </c>
      <c r="O107" s="54">
        <v>0.3</v>
      </c>
      <c r="P107" s="94"/>
      <c r="Q107" s="4"/>
      <c r="R107" s="18" t="s">
        <v>21</v>
      </c>
      <c r="S107" s="64"/>
      <c r="T107" s="41">
        <f>S107*(-0.5)</f>
        <v>0</v>
      </c>
    </row>
    <row r="108" spans="1:20" x14ac:dyDescent="0.35">
      <c r="A108" s="24"/>
      <c r="B108" s="29"/>
      <c r="C108" s="30"/>
      <c r="D108" s="30"/>
      <c r="E108" s="33"/>
      <c r="F108" s="39"/>
      <c r="G108" s="46" t="s">
        <v>8</v>
      </c>
      <c r="H108" s="47" t="s">
        <v>12</v>
      </c>
      <c r="I108" s="66"/>
      <c r="J108" s="66"/>
      <c r="K108" s="66"/>
      <c r="L108" s="66"/>
      <c r="M108" s="66"/>
      <c r="N108" s="55">
        <f t="shared" si="10"/>
        <v>0</v>
      </c>
      <c r="O108" s="51">
        <v>0.5</v>
      </c>
      <c r="P108" s="92">
        <f>(N108*O108+N109*O109+N110*O110)*10</f>
        <v>0</v>
      </c>
      <c r="Q108" s="4"/>
      <c r="R108" s="37" t="s">
        <v>26</v>
      </c>
      <c r="S108" s="69"/>
      <c r="T108" s="41">
        <f>S108*(-1)</f>
        <v>0</v>
      </c>
    </row>
    <row r="109" spans="1:20" ht="15" thickBot="1" x14ac:dyDescent="0.4">
      <c r="A109" s="24"/>
      <c r="B109" s="29" t="s">
        <v>25</v>
      </c>
      <c r="C109" s="30"/>
      <c r="D109" s="31">
        <f>(SUM(P105,P108))/2+T107+T108+T109</f>
        <v>0</v>
      </c>
      <c r="E109" s="33"/>
      <c r="F109" s="39"/>
      <c r="G109" s="48"/>
      <c r="H109" s="6" t="s">
        <v>13</v>
      </c>
      <c r="I109" s="63"/>
      <c r="J109" s="63"/>
      <c r="K109" s="63"/>
      <c r="L109" s="63"/>
      <c r="M109" s="63"/>
      <c r="N109" s="56">
        <f t="shared" si="10"/>
        <v>0</v>
      </c>
      <c r="O109" s="52">
        <v>0.3</v>
      </c>
      <c r="P109" s="93"/>
      <c r="Q109" s="4"/>
      <c r="R109" s="19" t="s">
        <v>27</v>
      </c>
      <c r="S109" s="65"/>
      <c r="T109" s="41">
        <f>S109*(-2)</f>
        <v>0</v>
      </c>
    </row>
    <row r="110" spans="1:20" ht="15" thickBot="1" x14ac:dyDescent="0.4">
      <c r="A110" s="42"/>
      <c r="B110" s="29"/>
      <c r="C110" s="30"/>
      <c r="D110" s="30"/>
      <c r="E110" s="33"/>
      <c r="F110" s="39"/>
      <c r="G110" s="45"/>
      <c r="H110" s="49" t="s">
        <v>14</v>
      </c>
      <c r="I110" s="68"/>
      <c r="J110" s="68"/>
      <c r="K110" s="68"/>
      <c r="L110" s="68"/>
      <c r="M110" s="68"/>
      <c r="N110" s="58">
        <f t="shared" si="10"/>
        <v>0</v>
      </c>
      <c r="O110" s="53">
        <v>0.2</v>
      </c>
      <c r="P110" s="94"/>
      <c r="Q110" s="4"/>
      <c r="R110" s="4"/>
      <c r="S110" s="4"/>
      <c r="T110" s="11"/>
    </row>
    <row r="111" spans="1:20" x14ac:dyDescent="0.35">
      <c r="A111" s="42"/>
      <c r="B111" s="29"/>
      <c r="C111" s="30"/>
      <c r="D111" s="15"/>
      <c r="E111" s="33"/>
      <c r="F111" s="39"/>
      <c r="G111" s="4"/>
      <c r="H111" s="5"/>
      <c r="I111" s="5"/>
      <c r="J111" s="5"/>
      <c r="K111" s="5"/>
      <c r="L111" s="5"/>
      <c r="M111" s="5"/>
      <c r="N111" s="4"/>
      <c r="O111" s="4"/>
      <c r="P111" s="4"/>
      <c r="Q111" s="4"/>
      <c r="R111" s="4"/>
      <c r="S111" s="4"/>
      <c r="T111" s="11"/>
    </row>
    <row r="112" spans="1:20" ht="15" thickBot="1" x14ac:dyDescent="0.4">
      <c r="A112" s="25"/>
      <c r="B112" s="35"/>
      <c r="C112" s="12"/>
      <c r="D112" s="13"/>
      <c r="E112" s="14"/>
      <c r="F112" s="4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4"/>
    </row>
    <row r="113" spans="1:20" ht="18.5" x14ac:dyDescent="0.45">
      <c r="A113" s="36" t="str">
        <f>A103</f>
        <v>Solo 25-29</v>
      </c>
      <c r="B113" s="26"/>
      <c r="C113" s="28"/>
      <c r="D113" s="27"/>
      <c r="E113" s="32"/>
      <c r="F113" s="3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9"/>
    </row>
    <row r="114" spans="1:20" ht="15" thickBot="1" x14ac:dyDescent="0.4">
      <c r="A114" s="10" t="s">
        <v>17</v>
      </c>
      <c r="B114" s="29"/>
      <c r="C114" s="30"/>
      <c r="D114" s="30"/>
      <c r="E114" s="33"/>
      <c r="F114" s="39"/>
      <c r="G114" s="4"/>
      <c r="H114" s="4"/>
      <c r="I114" s="4" t="s">
        <v>2</v>
      </c>
      <c r="J114" s="4" t="s">
        <v>0</v>
      </c>
      <c r="K114" s="4" t="s">
        <v>1</v>
      </c>
      <c r="L114" s="4" t="s">
        <v>3</v>
      </c>
      <c r="M114" s="4" t="s">
        <v>4</v>
      </c>
      <c r="N114" s="39" t="s">
        <v>28</v>
      </c>
      <c r="O114" s="39" t="s">
        <v>16</v>
      </c>
      <c r="P114" s="4" t="s">
        <v>15</v>
      </c>
      <c r="Q114" s="4"/>
      <c r="R114" s="4"/>
      <c r="S114" s="4"/>
      <c r="T114" s="11"/>
    </row>
    <row r="115" spans="1:20" ht="15" thickBot="1" x14ac:dyDescent="0.4">
      <c r="A115" s="24">
        <v>12</v>
      </c>
      <c r="B115" s="29" t="s">
        <v>23</v>
      </c>
      <c r="C115" s="30"/>
      <c r="D115" s="34">
        <f>Summary!C15</f>
        <v>0</v>
      </c>
      <c r="E115" s="33"/>
      <c r="F115" s="39"/>
      <c r="G115" s="46" t="s">
        <v>5</v>
      </c>
      <c r="H115" s="47" t="s">
        <v>11</v>
      </c>
      <c r="I115" s="66"/>
      <c r="J115" s="66"/>
      <c r="K115" s="66"/>
      <c r="L115" s="66"/>
      <c r="M115" s="66"/>
      <c r="N115" s="55">
        <f t="shared" ref="N115:N120" si="11">((SUM(I115:M115)-MIN(I115:M115)-MAX(I115:M115)))/3</f>
        <v>0</v>
      </c>
      <c r="O115" s="51">
        <v>0.4</v>
      </c>
      <c r="P115" s="92">
        <f>(N115*O115+N116*O116+N117*O117)*10</f>
        <v>0</v>
      </c>
      <c r="Q115" s="4"/>
      <c r="R115" s="4"/>
      <c r="S115" s="4"/>
      <c r="T115" s="11"/>
    </row>
    <row r="116" spans="1:20" ht="15" thickBot="1" x14ac:dyDescent="0.4">
      <c r="A116" s="24"/>
      <c r="B116" s="29"/>
      <c r="C116" s="30"/>
      <c r="D116" s="30"/>
      <c r="E116" s="33"/>
      <c r="F116" s="39"/>
      <c r="G116" s="48"/>
      <c r="H116" s="2" t="s">
        <v>9</v>
      </c>
      <c r="I116" s="63"/>
      <c r="J116" s="63"/>
      <c r="K116" s="63"/>
      <c r="L116" s="63"/>
      <c r="M116" s="63"/>
      <c r="N116" s="56">
        <f t="shared" si="11"/>
        <v>0</v>
      </c>
      <c r="O116" s="52">
        <v>0.3</v>
      </c>
      <c r="P116" s="93"/>
      <c r="Q116" s="4"/>
      <c r="R116" s="17" t="s">
        <v>20</v>
      </c>
      <c r="S116" s="16"/>
      <c r="T116" s="40"/>
    </row>
    <row r="117" spans="1:20" ht="15" thickBot="1" x14ac:dyDescent="0.4">
      <c r="A117" s="24"/>
      <c r="B117" s="29" t="s">
        <v>24</v>
      </c>
      <c r="C117" s="30"/>
      <c r="D117" s="34">
        <f>Summary!D15</f>
        <v>0</v>
      </c>
      <c r="E117" s="33"/>
      <c r="F117" s="39"/>
      <c r="G117" s="44"/>
      <c r="H117" s="1" t="s">
        <v>10</v>
      </c>
      <c r="I117" s="67"/>
      <c r="J117" s="67"/>
      <c r="K117" s="67"/>
      <c r="L117" s="67"/>
      <c r="M117" s="67"/>
      <c r="N117" s="57">
        <f t="shared" si="11"/>
        <v>0</v>
      </c>
      <c r="O117" s="54">
        <v>0.3</v>
      </c>
      <c r="P117" s="94"/>
      <c r="Q117" s="4"/>
      <c r="R117" s="18" t="s">
        <v>21</v>
      </c>
      <c r="S117" s="64"/>
      <c r="T117" s="41">
        <f>S117*(-0.5)</f>
        <v>0</v>
      </c>
    </row>
    <row r="118" spans="1:20" x14ac:dyDescent="0.35">
      <c r="A118" s="24"/>
      <c r="B118" s="29"/>
      <c r="C118" s="30"/>
      <c r="D118" s="30"/>
      <c r="E118" s="33"/>
      <c r="F118" s="39"/>
      <c r="G118" s="46" t="s">
        <v>8</v>
      </c>
      <c r="H118" s="47" t="s">
        <v>12</v>
      </c>
      <c r="I118" s="66"/>
      <c r="J118" s="66"/>
      <c r="K118" s="66"/>
      <c r="L118" s="66"/>
      <c r="M118" s="66"/>
      <c r="N118" s="55">
        <f t="shared" si="11"/>
        <v>0</v>
      </c>
      <c r="O118" s="51">
        <v>0.5</v>
      </c>
      <c r="P118" s="92">
        <f>(N118*O118+N119*O119+N120*O120)*10</f>
        <v>0</v>
      </c>
      <c r="Q118" s="4"/>
      <c r="R118" s="37" t="s">
        <v>26</v>
      </c>
      <c r="S118" s="69"/>
      <c r="T118" s="41">
        <f>S118*(-1)</f>
        <v>0</v>
      </c>
    </row>
    <row r="119" spans="1:20" ht="15" thickBot="1" x14ac:dyDescent="0.4">
      <c r="A119" s="24"/>
      <c r="B119" s="29" t="s">
        <v>25</v>
      </c>
      <c r="C119" s="30"/>
      <c r="D119" s="31">
        <f>(SUM(P115,P118))/2+T117+T118+T119</f>
        <v>0</v>
      </c>
      <c r="E119" s="33"/>
      <c r="F119" s="39"/>
      <c r="G119" s="48"/>
      <c r="H119" s="6" t="s">
        <v>13</v>
      </c>
      <c r="I119" s="63"/>
      <c r="J119" s="63"/>
      <c r="K119" s="63"/>
      <c r="L119" s="63"/>
      <c r="M119" s="63"/>
      <c r="N119" s="56">
        <f t="shared" si="11"/>
        <v>0</v>
      </c>
      <c r="O119" s="52">
        <v>0.3</v>
      </c>
      <c r="P119" s="93"/>
      <c r="Q119" s="4"/>
      <c r="R119" s="19" t="s">
        <v>27</v>
      </c>
      <c r="S119" s="65"/>
      <c r="T119" s="41">
        <f>S119*(-2)</f>
        <v>0</v>
      </c>
    </row>
    <row r="120" spans="1:20" ht="15" thickBot="1" x14ac:dyDescent="0.4">
      <c r="A120" s="42"/>
      <c r="B120" s="29"/>
      <c r="C120" s="30"/>
      <c r="D120" s="30"/>
      <c r="E120" s="33"/>
      <c r="F120" s="39"/>
      <c r="G120" s="45"/>
      <c r="H120" s="49" t="s">
        <v>14</v>
      </c>
      <c r="I120" s="68"/>
      <c r="J120" s="68"/>
      <c r="K120" s="68"/>
      <c r="L120" s="68"/>
      <c r="M120" s="68"/>
      <c r="N120" s="58">
        <f t="shared" si="11"/>
        <v>0</v>
      </c>
      <c r="O120" s="53">
        <v>0.2</v>
      </c>
      <c r="P120" s="94"/>
      <c r="Q120" s="4"/>
      <c r="R120" s="4"/>
      <c r="S120" s="4"/>
      <c r="T120" s="11"/>
    </row>
    <row r="121" spans="1:20" x14ac:dyDescent="0.35">
      <c r="A121" s="42"/>
      <c r="B121" s="29"/>
      <c r="C121" s="30"/>
      <c r="D121" s="15"/>
      <c r="E121" s="33"/>
      <c r="F121" s="39"/>
      <c r="G121" s="4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  <c r="S121" s="4"/>
      <c r="T121" s="11"/>
    </row>
    <row r="122" spans="1:20" ht="15" thickBot="1" x14ac:dyDescent="0.4">
      <c r="A122" s="25"/>
      <c r="B122" s="35"/>
      <c r="C122" s="12"/>
      <c r="D122" s="13"/>
      <c r="E122" s="14"/>
      <c r="F122" s="4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4"/>
    </row>
    <row r="123" spans="1:20" ht="18.5" x14ac:dyDescent="0.45">
      <c r="A123" s="36" t="str">
        <f>A113</f>
        <v>Solo 25-29</v>
      </c>
      <c r="B123" s="26"/>
      <c r="C123" s="28"/>
      <c r="D123" s="27"/>
      <c r="E123" s="32"/>
      <c r="F123" s="3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9"/>
    </row>
    <row r="124" spans="1:20" ht="15" thickBot="1" x14ac:dyDescent="0.4">
      <c r="A124" s="10" t="s">
        <v>17</v>
      </c>
      <c r="B124" s="29"/>
      <c r="C124" s="30"/>
      <c r="D124" s="30"/>
      <c r="E124" s="33"/>
      <c r="F124" s="39"/>
      <c r="G124" s="4"/>
      <c r="H124" s="4"/>
      <c r="I124" s="4" t="s">
        <v>2</v>
      </c>
      <c r="J124" s="4" t="s">
        <v>0</v>
      </c>
      <c r="K124" s="4" t="s">
        <v>1</v>
      </c>
      <c r="L124" s="4" t="s">
        <v>3</v>
      </c>
      <c r="M124" s="4" t="s">
        <v>4</v>
      </c>
      <c r="N124" s="39" t="s">
        <v>28</v>
      </c>
      <c r="O124" s="39" t="s">
        <v>16</v>
      </c>
      <c r="P124" s="4" t="s">
        <v>15</v>
      </c>
      <c r="Q124" s="4"/>
      <c r="R124" s="4"/>
      <c r="S124" s="4"/>
      <c r="T124" s="11"/>
    </row>
    <row r="125" spans="1:20" ht="15" thickBot="1" x14ac:dyDescent="0.4">
      <c r="A125" s="24">
        <v>13</v>
      </c>
      <c r="B125" s="29" t="s">
        <v>23</v>
      </c>
      <c r="C125" s="30"/>
      <c r="D125" s="34">
        <f>Summary!C16</f>
        <v>0</v>
      </c>
      <c r="E125" s="33"/>
      <c r="F125" s="39"/>
      <c r="G125" s="46" t="s">
        <v>5</v>
      </c>
      <c r="H125" s="47" t="s">
        <v>11</v>
      </c>
      <c r="I125" s="66"/>
      <c r="J125" s="66"/>
      <c r="K125" s="66"/>
      <c r="L125" s="66"/>
      <c r="M125" s="66"/>
      <c r="N125" s="55">
        <f t="shared" ref="N125:N130" si="12">((SUM(I125:M125)-MIN(I125:M125)-MAX(I125:M125)))/3</f>
        <v>0</v>
      </c>
      <c r="O125" s="51">
        <v>0.4</v>
      </c>
      <c r="P125" s="92">
        <f>(N125*O125+N126*O126+N127*O127)*10</f>
        <v>0</v>
      </c>
      <c r="Q125" s="4"/>
      <c r="R125" s="4"/>
      <c r="S125" s="4"/>
      <c r="T125" s="11"/>
    </row>
    <row r="126" spans="1:20" ht="15" thickBot="1" x14ac:dyDescent="0.4">
      <c r="A126" s="24"/>
      <c r="B126" s="29"/>
      <c r="C126" s="30"/>
      <c r="D126" s="30"/>
      <c r="E126" s="33"/>
      <c r="F126" s="39"/>
      <c r="G126" s="48"/>
      <c r="H126" s="2" t="s">
        <v>9</v>
      </c>
      <c r="I126" s="63"/>
      <c r="J126" s="63"/>
      <c r="K126" s="63"/>
      <c r="L126" s="63"/>
      <c r="M126" s="63"/>
      <c r="N126" s="56">
        <f t="shared" si="12"/>
        <v>0</v>
      </c>
      <c r="O126" s="52">
        <v>0.3</v>
      </c>
      <c r="P126" s="93"/>
      <c r="Q126" s="4"/>
      <c r="R126" s="17" t="s">
        <v>20</v>
      </c>
      <c r="S126" s="16"/>
      <c r="T126" s="40"/>
    </row>
    <row r="127" spans="1:20" ht="15" thickBot="1" x14ac:dyDescent="0.4">
      <c r="A127" s="24"/>
      <c r="B127" s="29" t="s">
        <v>24</v>
      </c>
      <c r="C127" s="30"/>
      <c r="D127" s="34">
        <f>Summary!D16</f>
        <v>0</v>
      </c>
      <c r="E127" s="33"/>
      <c r="F127" s="39"/>
      <c r="G127" s="44"/>
      <c r="H127" s="1" t="s">
        <v>10</v>
      </c>
      <c r="I127" s="67"/>
      <c r="J127" s="67"/>
      <c r="K127" s="67"/>
      <c r="L127" s="67"/>
      <c r="M127" s="67"/>
      <c r="N127" s="57">
        <f t="shared" si="12"/>
        <v>0</v>
      </c>
      <c r="O127" s="54">
        <v>0.3</v>
      </c>
      <c r="P127" s="94"/>
      <c r="Q127" s="4"/>
      <c r="R127" s="18" t="s">
        <v>21</v>
      </c>
      <c r="S127" s="64"/>
      <c r="T127" s="41">
        <f>S127*(-0.5)</f>
        <v>0</v>
      </c>
    </row>
    <row r="128" spans="1:20" x14ac:dyDescent="0.35">
      <c r="A128" s="24"/>
      <c r="B128" s="29"/>
      <c r="C128" s="30"/>
      <c r="D128" s="30"/>
      <c r="E128" s="33"/>
      <c r="F128" s="39"/>
      <c r="G128" s="46" t="s">
        <v>8</v>
      </c>
      <c r="H128" s="47" t="s">
        <v>12</v>
      </c>
      <c r="I128" s="66"/>
      <c r="J128" s="66"/>
      <c r="K128" s="66"/>
      <c r="L128" s="66"/>
      <c r="M128" s="66"/>
      <c r="N128" s="55">
        <f t="shared" si="12"/>
        <v>0</v>
      </c>
      <c r="O128" s="51">
        <v>0.5</v>
      </c>
      <c r="P128" s="92">
        <f>(N128*O128+N129*O129+N130*O130)*10</f>
        <v>0</v>
      </c>
      <c r="Q128" s="4"/>
      <c r="R128" s="37" t="s">
        <v>26</v>
      </c>
      <c r="S128" s="69"/>
      <c r="T128" s="41">
        <f>S128*(-1)</f>
        <v>0</v>
      </c>
    </row>
    <row r="129" spans="1:20" ht="15" thickBot="1" x14ac:dyDescent="0.4">
      <c r="A129" s="24"/>
      <c r="B129" s="29" t="s">
        <v>25</v>
      </c>
      <c r="C129" s="30"/>
      <c r="D129" s="31">
        <f>(SUM(P125,P128))/2+T127+T128+T129</f>
        <v>0</v>
      </c>
      <c r="E129" s="33"/>
      <c r="F129" s="39"/>
      <c r="G129" s="48"/>
      <c r="H129" s="6" t="s">
        <v>13</v>
      </c>
      <c r="I129" s="63"/>
      <c r="J129" s="63"/>
      <c r="K129" s="63"/>
      <c r="L129" s="63"/>
      <c r="M129" s="63"/>
      <c r="N129" s="56">
        <f t="shared" si="12"/>
        <v>0</v>
      </c>
      <c r="O129" s="52">
        <v>0.3</v>
      </c>
      <c r="P129" s="93"/>
      <c r="Q129" s="4"/>
      <c r="R129" s="19" t="s">
        <v>27</v>
      </c>
      <c r="S129" s="65"/>
      <c r="T129" s="41">
        <f>S129*(-2)</f>
        <v>0</v>
      </c>
    </row>
    <row r="130" spans="1:20" ht="15" thickBot="1" x14ac:dyDescent="0.4">
      <c r="A130" s="42"/>
      <c r="B130" s="29"/>
      <c r="C130" s="30"/>
      <c r="D130" s="30"/>
      <c r="E130" s="33"/>
      <c r="F130" s="39"/>
      <c r="G130" s="45"/>
      <c r="H130" s="49" t="s">
        <v>14</v>
      </c>
      <c r="I130" s="68"/>
      <c r="J130" s="68"/>
      <c r="K130" s="68"/>
      <c r="L130" s="68"/>
      <c r="M130" s="68"/>
      <c r="N130" s="58">
        <f t="shared" si="12"/>
        <v>0</v>
      </c>
      <c r="O130" s="53">
        <v>0.2</v>
      </c>
      <c r="P130" s="94"/>
      <c r="Q130" s="4"/>
      <c r="R130" s="4"/>
      <c r="S130" s="4"/>
      <c r="T130" s="11"/>
    </row>
    <row r="131" spans="1:20" x14ac:dyDescent="0.35">
      <c r="A131" s="42"/>
      <c r="B131" s="29"/>
      <c r="C131" s="30"/>
      <c r="D131" s="15"/>
      <c r="E131" s="33"/>
      <c r="F131" s="39"/>
      <c r="G131" s="4"/>
      <c r="H131" s="5"/>
      <c r="I131" s="5"/>
      <c r="J131" s="5"/>
      <c r="K131" s="5"/>
      <c r="L131" s="5"/>
      <c r="M131" s="5"/>
      <c r="N131" s="4"/>
      <c r="O131" s="4"/>
      <c r="P131" s="4"/>
      <c r="Q131" s="4"/>
      <c r="R131" s="4"/>
      <c r="S131" s="4"/>
      <c r="T131" s="11"/>
    </row>
    <row r="132" spans="1:20" ht="15" thickBot="1" x14ac:dyDescent="0.4">
      <c r="A132" s="25"/>
      <c r="B132" s="35"/>
      <c r="C132" s="12"/>
      <c r="D132" s="13"/>
      <c r="E132" s="14"/>
      <c r="F132" s="4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4"/>
    </row>
    <row r="133" spans="1:20" ht="18.5" x14ac:dyDescent="0.45">
      <c r="A133" s="36" t="str">
        <f>A123</f>
        <v>Solo 25-29</v>
      </c>
      <c r="B133" s="26"/>
      <c r="C133" s="28"/>
      <c r="D133" s="27"/>
      <c r="E133" s="32"/>
      <c r="F133" s="3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9"/>
    </row>
    <row r="134" spans="1:20" ht="15" thickBot="1" x14ac:dyDescent="0.4">
      <c r="A134" s="10" t="s">
        <v>17</v>
      </c>
      <c r="B134" s="29"/>
      <c r="C134" s="30"/>
      <c r="D134" s="30"/>
      <c r="E134" s="33"/>
      <c r="F134" s="39"/>
      <c r="G134" s="4"/>
      <c r="H134" s="4"/>
      <c r="I134" s="4" t="s">
        <v>2</v>
      </c>
      <c r="J134" s="4" t="s">
        <v>0</v>
      </c>
      <c r="K134" s="4" t="s">
        <v>1</v>
      </c>
      <c r="L134" s="4" t="s">
        <v>3</v>
      </c>
      <c r="M134" s="4" t="s">
        <v>4</v>
      </c>
      <c r="N134" s="39" t="s">
        <v>28</v>
      </c>
      <c r="O134" s="39" t="s">
        <v>16</v>
      </c>
      <c r="P134" s="4" t="s">
        <v>15</v>
      </c>
      <c r="Q134" s="4"/>
      <c r="R134" s="4"/>
      <c r="S134" s="4"/>
      <c r="T134" s="11"/>
    </row>
    <row r="135" spans="1:20" ht="15" thickBot="1" x14ac:dyDescent="0.4">
      <c r="A135" s="24">
        <v>14</v>
      </c>
      <c r="B135" s="29" t="s">
        <v>23</v>
      </c>
      <c r="C135" s="30"/>
      <c r="D135" s="34">
        <f>Summary!C17</f>
        <v>0</v>
      </c>
      <c r="E135" s="33"/>
      <c r="F135" s="39"/>
      <c r="G135" s="46" t="s">
        <v>5</v>
      </c>
      <c r="H135" s="47" t="s">
        <v>11</v>
      </c>
      <c r="I135" s="66"/>
      <c r="J135" s="66"/>
      <c r="K135" s="66"/>
      <c r="L135" s="66"/>
      <c r="M135" s="66"/>
      <c r="N135" s="55">
        <f t="shared" ref="N135:N140" si="13">((SUM(I135:M135)-MIN(I135:M135)-MAX(I135:M135)))/3</f>
        <v>0</v>
      </c>
      <c r="O135" s="51">
        <v>0.4</v>
      </c>
      <c r="P135" s="92">
        <f>(N135*O135+N136*O136+N137*O137)*10</f>
        <v>0</v>
      </c>
      <c r="Q135" s="4"/>
      <c r="R135" s="4"/>
      <c r="S135" s="4"/>
      <c r="T135" s="11"/>
    </row>
    <row r="136" spans="1:20" ht="15" thickBot="1" x14ac:dyDescent="0.4">
      <c r="A136" s="24"/>
      <c r="B136" s="29"/>
      <c r="C136" s="30"/>
      <c r="D136" s="30"/>
      <c r="E136" s="33"/>
      <c r="F136" s="39"/>
      <c r="G136" s="48"/>
      <c r="H136" s="2" t="s">
        <v>9</v>
      </c>
      <c r="I136" s="63"/>
      <c r="J136" s="63"/>
      <c r="K136" s="63"/>
      <c r="L136" s="63"/>
      <c r="M136" s="63"/>
      <c r="N136" s="56">
        <f t="shared" si="13"/>
        <v>0</v>
      </c>
      <c r="O136" s="52">
        <v>0.3</v>
      </c>
      <c r="P136" s="93"/>
      <c r="Q136" s="4"/>
      <c r="R136" s="17" t="s">
        <v>20</v>
      </c>
      <c r="S136" s="16"/>
      <c r="T136" s="40"/>
    </row>
    <row r="137" spans="1:20" ht="15" thickBot="1" x14ac:dyDescent="0.4">
      <c r="A137" s="24"/>
      <c r="B137" s="29" t="s">
        <v>24</v>
      </c>
      <c r="C137" s="30"/>
      <c r="D137" s="34">
        <f>Summary!D17</f>
        <v>0</v>
      </c>
      <c r="E137" s="33"/>
      <c r="F137" s="39"/>
      <c r="G137" s="44"/>
      <c r="H137" s="1" t="s">
        <v>10</v>
      </c>
      <c r="I137" s="67"/>
      <c r="J137" s="67"/>
      <c r="K137" s="67"/>
      <c r="L137" s="67"/>
      <c r="M137" s="67"/>
      <c r="N137" s="57">
        <f t="shared" si="13"/>
        <v>0</v>
      </c>
      <c r="O137" s="54">
        <v>0.3</v>
      </c>
      <c r="P137" s="94"/>
      <c r="Q137" s="4"/>
      <c r="R137" s="18" t="s">
        <v>21</v>
      </c>
      <c r="S137" s="64"/>
      <c r="T137" s="41">
        <f>S137*(-0.5)</f>
        <v>0</v>
      </c>
    </row>
    <row r="138" spans="1:20" x14ac:dyDescent="0.35">
      <c r="A138" s="24"/>
      <c r="B138" s="29"/>
      <c r="C138" s="30"/>
      <c r="D138" s="30"/>
      <c r="E138" s="33"/>
      <c r="F138" s="39"/>
      <c r="G138" s="46" t="s">
        <v>8</v>
      </c>
      <c r="H138" s="47" t="s">
        <v>12</v>
      </c>
      <c r="I138" s="66"/>
      <c r="J138" s="66"/>
      <c r="K138" s="66"/>
      <c r="L138" s="66"/>
      <c r="M138" s="66"/>
      <c r="N138" s="55">
        <f t="shared" si="13"/>
        <v>0</v>
      </c>
      <c r="O138" s="51">
        <v>0.5</v>
      </c>
      <c r="P138" s="92">
        <f>(N138*O138+N139*O139+N140*O140)*10</f>
        <v>0</v>
      </c>
      <c r="Q138" s="4"/>
      <c r="R138" s="37" t="s">
        <v>26</v>
      </c>
      <c r="S138" s="69"/>
      <c r="T138" s="41">
        <f>S138*(-1)</f>
        <v>0</v>
      </c>
    </row>
    <row r="139" spans="1:20" ht="15" thickBot="1" x14ac:dyDescent="0.4">
      <c r="A139" s="24"/>
      <c r="B139" s="29" t="s">
        <v>25</v>
      </c>
      <c r="C139" s="30"/>
      <c r="D139" s="31">
        <f>(SUM(P135,P138))/2+T137+T138+T139</f>
        <v>0</v>
      </c>
      <c r="E139" s="33"/>
      <c r="F139" s="39"/>
      <c r="G139" s="48"/>
      <c r="H139" s="6" t="s">
        <v>13</v>
      </c>
      <c r="I139" s="63"/>
      <c r="J139" s="63"/>
      <c r="K139" s="63"/>
      <c r="L139" s="63"/>
      <c r="M139" s="63"/>
      <c r="N139" s="56">
        <f t="shared" si="13"/>
        <v>0</v>
      </c>
      <c r="O139" s="52">
        <v>0.3</v>
      </c>
      <c r="P139" s="93"/>
      <c r="Q139" s="4"/>
      <c r="R139" s="19" t="s">
        <v>27</v>
      </c>
      <c r="S139" s="65"/>
      <c r="T139" s="41">
        <f>S139*(-2)</f>
        <v>0</v>
      </c>
    </row>
    <row r="140" spans="1:20" ht="15" thickBot="1" x14ac:dyDescent="0.4">
      <c r="A140" s="42"/>
      <c r="B140" s="29"/>
      <c r="C140" s="30"/>
      <c r="D140" s="30"/>
      <c r="E140" s="33"/>
      <c r="F140" s="39"/>
      <c r="G140" s="45"/>
      <c r="H140" s="49" t="s">
        <v>14</v>
      </c>
      <c r="I140" s="68"/>
      <c r="J140" s="68"/>
      <c r="K140" s="68"/>
      <c r="L140" s="68"/>
      <c r="M140" s="68"/>
      <c r="N140" s="58">
        <f t="shared" si="13"/>
        <v>0</v>
      </c>
      <c r="O140" s="53">
        <v>0.2</v>
      </c>
      <c r="P140" s="94"/>
      <c r="Q140" s="4"/>
      <c r="R140" s="4"/>
      <c r="S140" s="4"/>
      <c r="T140" s="11"/>
    </row>
    <row r="141" spans="1:20" x14ac:dyDescent="0.35">
      <c r="A141" s="42"/>
      <c r="B141" s="29"/>
      <c r="C141" s="30"/>
      <c r="D141" s="15"/>
      <c r="E141" s="33"/>
      <c r="F141" s="39"/>
      <c r="G141" s="4"/>
      <c r="H141" s="5"/>
      <c r="I141" s="5"/>
      <c r="J141" s="5"/>
      <c r="K141" s="5"/>
      <c r="L141" s="5"/>
      <c r="M141" s="5"/>
      <c r="N141" s="4"/>
      <c r="O141" s="4"/>
      <c r="P141" s="4"/>
      <c r="Q141" s="4"/>
      <c r="R141" s="4"/>
      <c r="S141" s="4"/>
      <c r="T141" s="11"/>
    </row>
    <row r="142" spans="1:20" ht="15" thickBot="1" x14ac:dyDescent="0.4">
      <c r="A142" s="25"/>
      <c r="B142" s="35"/>
      <c r="C142" s="12"/>
      <c r="D142" s="13"/>
      <c r="E142" s="14"/>
      <c r="F142" s="4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4"/>
    </row>
    <row r="143" spans="1:20" ht="18.5" x14ac:dyDescent="0.45">
      <c r="A143" s="36" t="str">
        <f>A133</f>
        <v>Solo 25-29</v>
      </c>
      <c r="B143" s="26"/>
      <c r="C143" s="28"/>
      <c r="D143" s="27"/>
      <c r="E143" s="32"/>
      <c r="F143" s="3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9"/>
    </row>
    <row r="144" spans="1:20" ht="15" thickBot="1" x14ac:dyDescent="0.4">
      <c r="A144" s="10" t="s">
        <v>17</v>
      </c>
      <c r="B144" s="29"/>
      <c r="C144" s="30"/>
      <c r="D144" s="30"/>
      <c r="E144" s="33"/>
      <c r="F144" s="39"/>
      <c r="G144" s="4"/>
      <c r="H144" s="4"/>
      <c r="I144" s="4" t="s">
        <v>2</v>
      </c>
      <c r="J144" s="4" t="s">
        <v>0</v>
      </c>
      <c r="K144" s="4" t="s">
        <v>1</v>
      </c>
      <c r="L144" s="4" t="s">
        <v>3</v>
      </c>
      <c r="M144" s="4" t="s">
        <v>4</v>
      </c>
      <c r="N144" s="39" t="s">
        <v>28</v>
      </c>
      <c r="O144" s="39" t="s">
        <v>16</v>
      </c>
      <c r="P144" s="4" t="s">
        <v>15</v>
      </c>
      <c r="Q144" s="4"/>
      <c r="R144" s="4"/>
      <c r="S144" s="4"/>
      <c r="T144" s="11"/>
    </row>
    <row r="145" spans="1:20" ht="15" thickBot="1" x14ac:dyDescent="0.4">
      <c r="A145" s="24">
        <v>15</v>
      </c>
      <c r="B145" s="29" t="s">
        <v>23</v>
      </c>
      <c r="C145" s="30"/>
      <c r="D145" s="34">
        <f>Summary!C18</f>
        <v>0</v>
      </c>
      <c r="E145" s="33"/>
      <c r="F145" s="39"/>
      <c r="G145" s="46" t="s">
        <v>5</v>
      </c>
      <c r="H145" s="47" t="s">
        <v>11</v>
      </c>
      <c r="I145" s="66"/>
      <c r="J145" s="66"/>
      <c r="K145" s="66"/>
      <c r="L145" s="66"/>
      <c r="M145" s="66"/>
      <c r="N145" s="55">
        <f t="shared" ref="N145:N150" si="14">((SUM(I145:M145)-MIN(I145:M145)-MAX(I145:M145)))/3</f>
        <v>0</v>
      </c>
      <c r="O145" s="51">
        <v>0.4</v>
      </c>
      <c r="P145" s="92">
        <f>(N145*O145+N146*O146+N147*O147)*10</f>
        <v>0</v>
      </c>
      <c r="Q145" s="4"/>
      <c r="R145" s="4"/>
      <c r="S145" s="4"/>
      <c r="T145" s="11"/>
    </row>
    <row r="146" spans="1:20" ht="15" thickBot="1" x14ac:dyDescent="0.4">
      <c r="A146" s="24"/>
      <c r="B146" s="29"/>
      <c r="C146" s="30"/>
      <c r="D146" s="30"/>
      <c r="E146" s="33"/>
      <c r="F146" s="39"/>
      <c r="G146" s="48"/>
      <c r="H146" s="2" t="s">
        <v>9</v>
      </c>
      <c r="I146" s="63"/>
      <c r="J146" s="63"/>
      <c r="K146" s="63"/>
      <c r="L146" s="63"/>
      <c r="M146" s="63"/>
      <c r="N146" s="56">
        <f t="shared" si="14"/>
        <v>0</v>
      </c>
      <c r="O146" s="52">
        <v>0.3</v>
      </c>
      <c r="P146" s="93"/>
      <c r="Q146" s="4"/>
      <c r="R146" s="17" t="s">
        <v>20</v>
      </c>
      <c r="S146" s="16"/>
      <c r="T146" s="40"/>
    </row>
    <row r="147" spans="1:20" ht="15" thickBot="1" x14ac:dyDescent="0.4">
      <c r="A147" s="24"/>
      <c r="B147" s="29" t="s">
        <v>24</v>
      </c>
      <c r="C147" s="30"/>
      <c r="D147" s="34">
        <f>Summary!D18</f>
        <v>0</v>
      </c>
      <c r="E147" s="33"/>
      <c r="F147" s="39"/>
      <c r="G147" s="44"/>
      <c r="H147" s="1" t="s">
        <v>10</v>
      </c>
      <c r="I147" s="67"/>
      <c r="J147" s="67"/>
      <c r="K147" s="67"/>
      <c r="L147" s="67"/>
      <c r="M147" s="67"/>
      <c r="N147" s="57">
        <f t="shared" si="14"/>
        <v>0</v>
      </c>
      <c r="O147" s="54">
        <v>0.3</v>
      </c>
      <c r="P147" s="94"/>
      <c r="Q147" s="4"/>
      <c r="R147" s="18" t="s">
        <v>21</v>
      </c>
      <c r="S147" s="64"/>
      <c r="T147" s="41">
        <f>S147*(-0.5)</f>
        <v>0</v>
      </c>
    </row>
    <row r="148" spans="1:20" x14ac:dyDescent="0.35">
      <c r="A148" s="24"/>
      <c r="B148" s="29"/>
      <c r="C148" s="30"/>
      <c r="D148" s="30"/>
      <c r="E148" s="33"/>
      <c r="F148" s="39"/>
      <c r="G148" s="46" t="s">
        <v>8</v>
      </c>
      <c r="H148" s="47" t="s">
        <v>12</v>
      </c>
      <c r="I148" s="66"/>
      <c r="J148" s="66"/>
      <c r="K148" s="66"/>
      <c r="L148" s="66"/>
      <c r="M148" s="66"/>
      <c r="N148" s="55">
        <f t="shared" si="14"/>
        <v>0</v>
      </c>
      <c r="O148" s="51">
        <v>0.5</v>
      </c>
      <c r="P148" s="92">
        <f>(N148*O148+N149*O149+N150*O150)*10</f>
        <v>0</v>
      </c>
      <c r="Q148" s="4"/>
      <c r="R148" s="37" t="s">
        <v>26</v>
      </c>
      <c r="S148" s="69"/>
      <c r="T148" s="41">
        <f>S148*(-1)</f>
        <v>0</v>
      </c>
    </row>
    <row r="149" spans="1:20" ht="15" thickBot="1" x14ac:dyDescent="0.4">
      <c r="A149" s="24"/>
      <c r="B149" s="29" t="s">
        <v>25</v>
      </c>
      <c r="C149" s="30"/>
      <c r="D149" s="31">
        <f>(SUM(P145,P148))/2+T147+T148+T149</f>
        <v>0</v>
      </c>
      <c r="E149" s="33"/>
      <c r="F149" s="39"/>
      <c r="G149" s="48"/>
      <c r="H149" s="6" t="s">
        <v>13</v>
      </c>
      <c r="I149" s="63"/>
      <c r="J149" s="63"/>
      <c r="K149" s="63"/>
      <c r="L149" s="63"/>
      <c r="M149" s="63"/>
      <c r="N149" s="56">
        <f t="shared" si="14"/>
        <v>0</v>
      </c>
      <c r="O149" s="52">
        <v>0.3</v>
      </c>
      <c r="P149" s="93"/>
      <c r="Q149" s="4"/>
      <c r="R149" s="19" t="s">
        <v>27</v>
      </c>
      <c r="S149" s="65"/>
      <c r="T149" s="41">
        <f>S149*(-2)</f>
        <v>0</v>
      </c>
    </row>
    <row r="150" spans="1:20" ht="15" thickBot="1" x14ac:dyDescent="0.4">
      <c r="A150" s="42"/>
      <c r="B150" s="29"/>
      <c r="C150" s="30"/>
      <c r="D150" s="30"/>
      <c r="E150" s="33"/>
      <c r="F150" s="39"/>
      <c r="G150" s="45"/>
      <c r="H150" s="49" t="s">
        <v>14</v>
      </c>
      <c r="I150" s="68"/>
      <c r="J150" s="68"/>
      <c r="K150" s="68"/>
      <c r="L150" s="68"/>
      <c r="M150" s="68"/>
      <c r="N150" s="58">
        <f t="shared" si="14"/>
        <v>0</v>
      </c>
      <c r="O150" s="53">
        <v>0.2</v>
      </c>
      <c r="P150" s="94"/>
      <c r="Q150" s="4"/>
      <c r="R150" s="4"/>
      <c r="S150" s="4"/>
      <c r="T150" s="11"/>
    </row>
    <row r="151" spans="1:20" x14ac:dyDescent="0.35">
      <c r="A151" s="42"/>
      <c r="B151" s="29"/>
      <c r="C151" s="30"/>
      <c r="D151" s="15"/>
      <c r="E151" s="33"/>
      <c r="F151" s="39"/>
      <c r="G151" s="4"/>
      <c r="H151" s="5"/>
      <c r="I151" s="5"/>
      <c r="J151" s="5"/>
      <c r="K151" s="5"/>
      <c r="L151" s="5"/>
      <c r="M151" s="5"/>
      <c r="N151" s="4"/>
      <c r="O151" s="4"/>
      <c r="P151" s="4"/>
      <c r="Q151" s="4"/>
      <c r="R151" s="4"/>
      <c r="S151" s="4"/>
      <c r="T151" s="11"/>
    </row>
    <row r="152" spans="1:20" ht="15" thickBot="1" x14ac:dyDescent="0.4">
      <c r="A152" s="25"/>
      <c r="B152" s="35"/>
      <c r="C152" s="12"/>
      <c r="D152" s="13"/>
      <c r="E152" s="14"/>
      <c r="F152" s="4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4"/>
    </row>
  </sheetData>
  <sheetProtection sheet="1" objects="1" scenarios="1"/>
  <mergeCells count="30">
    <mergeCell ref="P148:P150"/>
    <mergeCell ref="P95:P97"/>
    <mergeCell ref="P98:P100"/>
    <mergeCell ref="P105:P107"/>
    <mergeCell ref="P108:P110"/>
    <mergeCell ref="P115:P117"/>
    <mergeCell ref="P118:P120"/>
    <mergeCell ref="P125:P127"/>
    <mergeCell ref="P128:P130"/>
    <mergeCell ref="P135:P137"/>
    <mergeCell ref="P138:P140"/>
    <mergeCell ref="P145:P147"/>
    <mergeCell ref="P88:P90"/>
    <mergeCell ref="P35:P37"/>
    <mergeCell ref="P38:P40"/>
    <mergeCell ref="P45:P47"/>
    <mergeCell ref="P48:P50"/>
    <mergeCell ref="P55:P57"/>
    <mergeCell ref="P58:P60"/>
    <mergeCell ref="P65:P67"/>
    <mergeCell ref="P68:P70"/>
    <mergeCell ref="P75:P77"/>
    <mergeCell ref="P78:P80"/>
    <mergeCell ref="P85:P87"/>
    <mergeCell ref="P28:P30"/>
    <mergeCell ref="P5:P7"/>
    <mergeCell ref="P8:P10"/>
    <mergeCell ref="P15:P17"/>
    <mergeCell ref="P18:P20"/>
    <mergeCell ref="P25:P27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Weight Elements</vt:lpstr>
      <vt:lpstr>Summary</vt:lpstr>
      <vt:lpstr>MASTERS Tech Routines</vt:lpstr>
      <vt:lpstr>Masters Free Routines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Privé</dc:creator>
  <cp:lastModifiedBy>Katty Lootens (Go Forward Belgium BVBA)</cp:lastModifiedBy>
  <cp:lastPrinted>2018-03-27T16:57:27Z</cp:lastPrinted>
  <dcterms:created xsi:type="dcterms:W3CDTF">2015-11-15T10:55:33Z</dcterms:created>
  <dcterms:modified xsi:type="dcterms:W3CDTF">2018-03-27T16:58:24Z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v-kaloot@microsoft.com</vt:lpwstr>
  </property>
  <property fmtid="{D5CDD505-2E9C-101B-9397-08002B2CF9AE}" pid="5" name="MSIP_Label_f42aa342-8706-4288-bd11-ebb85995028c_SetDate">
    <vt:lpwstr>2018-03-27T16:58:12.5237905Z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